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750" windowHeight="10600"/>
  </bookViews>
  <sheets>
    <sheet name="Sheet1" sheetId="1" r:id="rId1"/>
    <sheet name="Sheet2" sheetId="2" r:id="rId2"/>
    <sheet name="Sheet3" sheetId="3" r:id="rId3"/>
  </sheets>
  <definedNames>
    <definedName name="_xlnm._FilterDatabase" localSheetId="0" hidden="1">Sheet1!$A$2:$AH$282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0EAD2CD768454AAD95D4433D44A36EFD" descr="10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5116830"/>
        </a:xfrm>
        <a:prstGeom prst="rect">
          <a:avLst/>
        </a:prstGeom>
      </xdr:spPr>
    </xdr:pic>
  </etc:cellImage>
  <etc:cellImage>
    <xdr:pic>
      <xdr:nvPicPr>
        <xdr:cNvPr id="3" name="ID_0751B676D73C4902A93438D88F3D8E63" descr="14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5902960"/>
        </a:xfrm>
        <a:prstGeom prst="rect">
          <a:avLst/>
        </a:prstGeom>
      </xdr:spPr>
    </xdr:pic>
  </etc:cellImage>
  <etc:cellImage>
    <xdr:pic>
      <xdr:nvPicPr>
        <xdr:cNvPr id="4" name="ID_2F2572552C4448E8BA6D3BD84B084FB2" descr="15"/>
        <xdr:cNvPicPr/>
      </xdr:nvPicPr>
      <xdr:blipFill>
        <a:blip r:embed="rId3"/>
        <a:stretch>
          <a:fillRect/>
        </a:stretch>
      </xdr:blipFill>
      <xdr:spPr>
        <a:xfrm>
          <a:off x="0" y="0"/>
          <a:ext cx="10058400" cy="5200015"/>
        </a:xfrm>
        <a:prstGeom prst="rect">
          <a:avLst/>
        </a:prstGeom>
      </xdr:spPr>
    </xdr:pic>
  </etc:cellImage>
  <etc:cellImage>
    <xdr:pic>
      <xdr:nvPicPr>
        <xdr:cNvPr id="5" name="ID_03821E834BD64FE7933D2B84A8C4A44A" descr="18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9035" cy="6184265"/>
        </a:xfrm>
        <a:prstGeom prst="rect">
          <a:avLst/>
        </a:prstGeom>
      </xdr:spPr>
    </xdr:pic>
  </etc:cellImage>
  <etc:cellImage>
    <xdr:pic>
      <xdr:nvPicPr>
        <xdr:cNvPr id="6" name="ID_CA6270C58F2546AB8132359785F3EB48" descr="4"/>
        <xdr:cNvPicPr/>
      </xdr:nvPicPr>
      <xdr:blipFill>
        <a:blip r:embed="rId5"/>
        <a:stretch>
          <a:fillRect/>
        </a:stretch>
      </xdr:blipFill>
      <xdr:spPr>
        <a:xfrm>
          <a:off x="0" y="0"/>
          <a:ext cx="10058400" cy="5535295"/>
        </a:xfrm>
        <a:prstGeom prst="rect">
          <a:avLst/>
        </a:prstGeom>
      </xdr:spPr>
    </xdr:pic>
  </etc:cellImage>
  <etc:cellImage>
    <xdr:pic>
      <xdr:nvPicPr>
        <xdr:cNvPr id="8" name="ID_92A0C31AC5B44E698C67AAA0D143D6CF" descr="3"/>
        <xdr:cNvPicPr/>
      </xdr:nvPicPr>
      <xdr:blipFill>
        <a:blip r:embed="rId6"/>
        <a:stretch>
          <a:fillRect/>
        </a:stretch>
      </xdr:blipFill>
      <xdr:spPr>
        <a:xfrm>
          <a:off x="0" y="0"/>
          <a:ext cx="10058400" cy="5537200"/>
        </a:xfrm>
        <a:prstGeom prst="rect">
          <a:avLst/>
        </a:prstGeom>
      </xdr:spPr>
    </xdr:pic>
  </etc:cellImage>
  <etc:cellImage>
    <xdr:pic>
      <xdr:nvPicPr>
        <xdr:cNvPr id="9" name="ID_5B75D85B66334B18B6F7373500F660B0" descr="5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5349875"/>
        </a:xfrm>
        <a:prstGeom prst="rect">
          <a:avLst/>
        </a:prstGeom>
      </xdr:spPr>
    </xdr:pic>
  </etc:cellImage>
  <etc:cellImage>
    <xdr:pic>
      <xdr:nvPicPr>
        <xdr:cNvPr id="10" name="ID_84900881686D4F5CA39C7FED52BB7A4B" descr="6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5685790"/>
        </a:xfrm>
        <a:prstGeom prst="rect">
          <a:avLst/>
        </a:prstGeom>
      </xdr:spPr>
    </xdr:pic>
  </etc:cellImage>
  <etc:cellImage>
    <xdr:pic>
      <xdr:nvPicPr>
        <xdr:cNvPr id="11" name="ID_94C7FCB2A33C483CBC4F42CF35ECE6EF" descr="7"/>
        <xdr:cNvPicPr/>
      </xdr:nvPicPr>
      <xdr:blipFill>
        <a:blip r:embed="rId9"/>
        <a:stretch>
          <a:fillRect/>
        </a:stretch>
      </xdr:blipFill>
      <xdr:spPr>
        <a:xfrm>
          <a:off x="0" y="0"/>
          <a:ext cx="10058400" cy="6475095"/>
        </a:xfrm>
        <a:prstGeom prst="rect">
          <a:avLst/>
        </a:prstGeom>
      </xdr:spPr>
    </xdr:pic>
  </etc:cellImage>
  <etc:cellImage>
    <xdr:pic>
      <xdr:nvPicPr>
        <xdr:cNvPr id="12" name="ID_FE50911691A443BF98F31D7DEEF5757A" descr="8"/>
        <xdr:cNvPicPr/>
      </xdr:nvPicPr>
      <xdr:blipFill>
        <a:blip r:embed="rId10"/>
        <a:stretch>
          <a:fillRect/>
        </a:stretch>
      </xdr:blipFill>
      <xdr:spPr>
        <a:xfrm>
          <a:off x="0" y="0"/>
          <a:ext cx="10058400" cy="5730240"/>
        </a:xfrm>
        <a:prstGeom prst="rect">
          <a:avLst/>
        </a:prstGeom>
      </xdr:spPr>
    </xdr:pic>
  </etc:cellImage>
  <etc:cellImage>
    <xdr:pic>
      <xdr:nvPicPr>
        <xdr:cNvPr id="13" name="ID_7E07947BD3124A60B6B49A2B29CD2F60" descr="11"/>
        <xdr:cNvPicPr/>
      </xdr:nvPicPr>
      <xdr:blipFill>
        <a:blip r:embed="rId11"/>
        <a:stretch>
          <a:fillRect/>
        </a:stretch>
      </xdr:blipFill>
      <xdr:spPr>
        <a:xfrm>
          <a:off x="0" y="0"/>
          <a:ext cx="10058400" cy="5866765"/>
        </a:xfrm>
        <a:prstGeom prst="rect">
          <a:avLst/>
        </a:prstGeom>
      </xdr:spPr>
    </xdr:pic>
  </etc:cellImage>
  <etc:cellImage>
    <xdr:pic>
      <xdr:nvPicPr>
        <xdr:cNvPr id="14" name="ID_39EE6C4F5841488288CBF85FB2854B75" descr="12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5447665"/>
        </a:xfrm>
        <a:prstGeom prst="rect">
          <a:avLst/>
        </a:prstGeom>
      </xdr:spPr>
    </xdr:pic>
  </etc:cellImage>
  <etc:cellImage>
    <xdr:pic>
      <xdr:nvPicPr>
        <xdr:cNvPr id="15" name="ID_FE330E08D06D4213886D249E61F0CFF4" descr="12"/>
        <xdr:cNvPicPr/>
      </xdr:nvPicPr>
      <xdr:blipFill>
        <a:blip r:embed="rId12"/>
        <a:stretch>
          <a:fillRect/>
        </a:stretch>
      </xdr:blipFill>
      <xdr:spPr>
        <a:xfrm>
          <a:off x="0" y="0"/>
          <a:ext cx="10058400" cy="5447665"/>
        </a:xfrm>
        <a:prstGeom prst="rect">
          <a:avLst/>
        </a:prstGeom>
      </xdr:spPr>
    </xdr:pic>
  </etc:cellImage>
  <etc:cellImage>
    <xdr:pic>
      <xdr:nvPicPr>
        <xdr:cNvPr id="16" name="ID_206F31FD9AAB45E3A6070B9994DFD305" descr="14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5902960"/>
        </a:xfrm>
        <a:prstGeom prst="rect">
          <a:avLst/>
        </a:prstGeom>
      </xdr:spPr>
    </xdr:pic>
  </etc:cellImage>
  <etc:cellImage>
    <xdr:pic>
      <xdr:nvPicPr>
        <xdr:cNvPr id="17" name="ID_73A80897CDF340679DE278E5737CA320" descr="16"/>
        <xdr:cNvPicPr/>
      </xdr:nvPicPr>
      <xdr:blipFill>
        <a:blip r:embed="rId13"/>
        <a:stretch>
          <a:fillRect/>
        </a:stretch>
      </xdr:blipFill>
      <xdr:spPr>
        <a:xfrm>
          <a:off x="0" y="0"/>
          <a:ext cx="10058400" cy="6515100"/>
        </a:xfrm>
        <a:prstGeom prst="rect">
          <a:avLst/>
        </a:prstGeom>
      </xdr:spPr>
    </xdr:pic>
  </etc:cellImage>
  <etc:cellImage>
    <xdr:pic>
      <xdr:nvPicPr>
        <xdr:cNvPr id="18" name="ID_455D51FB5D8548E9B82B35E5705F883C" descr="17"/>
        <xdr:cNvPicPr/>
      </xdr:nvPicPr>
      <xdr:blipFill>
        <a:blip r:embed="rId14"/>
        <a:stretch>
          <a:fillRect/>
        </a:stretch>
      </xdr:blipFill>
      <xdr:spPr>
        <a:xfrm>
          <a:off x="0" y="0"/>
          <a:ext cx="10058400" cy="5791200"/>
        </a:xfrm>
        <a:prstGeom prst="rect">
          <a:avLst/>
        </a:prstGeom>
      </xdr:spPr>
    </xdr:pic>
  </etc:cellImage>
  <etc:cellImage>
    <xdr:pic>
      <xdr:nvPicPr>
        <xdr:cNvPr id="19" name="ID_BA78B41FE5B941A2A7068042CBDF68F8" descr="19"/>
        <xdr:cNvPicPr/>
      </xdr:nvPicPr>
      <xdr:blipFill>
        <a:blip r:embed="rId15"/>
        <a:stretch>
          <a:fillRect/>
        </a:stretch>
      </xdr:blipFill>
      <xdr:spPr>
        <a:xfrm>
          <a:off x="0" y="0"/>
          <a:ext cx="10058400" cy="5619750"/>
        </a:xfrm>
        <a:prstGeom prst="rect">
          <a:avLst/>
        </a:prstGeom>
      </xdr:spPr>
    </xdr:pic>
  </etc:cellImage>
  <etc:cellImage>
    <xdr:pic>
      <xdr:nvPicPr>
        <xdr:cNvPr id="20" name="ID_020C8B45BD4F4A41A1FEC1FEA9453A2C" descr="20"/>
        <xdr:cNvPicPr/>
      </xdr:nvPicPr>
      <xdr:blipFill>
        <a:blip r:embed="rId16"/>
        <a:stretch>
          <a:fillRect/>
        </a:stretch>
      </xdr:blipFill>
      <xdr:spPr>
        <a:xfrm>
          <a:off x="0" y="0"/>
          <a:ext cx="10058400" cy="5771515"/>
        </a:xfrm>
        <a:prstGeom prst="rect">
          <a:avLst/>
        </a:prstGeom>
      </xdr:spPr>
    </xdr:pic>
  </etc:cellImage>
  <etc:cellImage>
    <xdr:pic>
      <xdr:nvPicPr>
        <xdr:cNvPr id="21" name="ID_2415E9515BD4458196398CD9591E3051" descr="21"/>
        <xdr:cNvPicPr/>
      </xdr:nvPicPr>
      <xdr:blipFill>
        <a:blip r:embed="rId17"/>
        <a:stretch>
          <a:fillRect/>
        </a:stretch>
      </xdr:blipFill>
      <xdr:spPr>
        <a:xfrm>
          <a:off x="0" y="0"/>
          <a:ext cx="10058400" cy="4874260"/>
        </a:xfrm>
        <a:prstGeom prst="rect">
          <a:avLst/>
        </a:prstGeom>
      </xdr:spPr>
    </xdr:pic>
  </etc:cellImage>
  <etc:cellImage>
    <xdr:pic>
      <xdr:nvPicPr>
        <xdr:cNvPr id="22" name="ID_B2E389EEE46644E5887AED7260372D42" descr="50"/>
        <xdr:cNvPicPr/>
      </xdr:nvPicPr>
      <xdr:blipFill>
        <a:blip r:embed="rId18"/>
        <a:stretch>
          <a:fillRect/>
        </a:stretch>
      </xdr:blipFill>
      <xdr:spPr>
        <a:xfrm>
          <a:off x="0" y="0"/>
          <a:ext cx="10058400" cy="5050790"/>
        </a:xfrm>
        <a:prstGeom prst="rect">
          <a:avLst/>
        </a:prstGeom>
      </xdr:spPr>
    </xdr:pic>
  </etc:cellImage>
  <etc:cellImage>
    <xdr:pic>
      <xdr:nvPicPr>
        <xdr:cNvPr id="23" name="ID_D35737F863524C9F8DA49E36B1A306B8" descr="54"/>
        <xdr:cNvPicPr/>
      </xdr:nvPicPr>
      <xdr:blipFill>
        <a:blip r:embed="rId19"/>
        <a:stretch>
          <a:fillRect/>
        </a:stretch>
      </xdr:blipFill>
      <xdr:spPr>
        <a:xfrm>
          <a:off x="0" y="0"/>
          <a:ext cx="10058400" cy="4415790"/>
        </a:xfrm>
        <a:prstGeom prst="rect">
          <a:avLst/>
        </a:prstGeom>
      </xdr:spPr>
    </xdr:pic>
  </etc:cellImage>
  <etc:cellImage>
    <xdr:pic>
      <xdr:nvPicPr>
        <xdr:cNvPr id="24" name="ID_C3BD57393F954A058B2DF8BF6456C760" descr="56"/>
        <xdr:cNvPicPr/>
      </xdr:nvPicPr>
      <xdr:blipFill>
        <a:blip r:embed="rId20"/>
        <a:stretch>
          <a:fillRect/>
        </a:stretch>
      </xdr:blipFill>
      <xdr:spPr>
        <a:xfrm>
          <a:off x="0" y="0"/>
          <a:ext cx="10058400" cy="5322570"/>
        </a:xfrm>
        <a:prstGeom prst="rect">
          <a:avLst/>
        </a:prstGeom>
      </xdr:spPr>
    </xdr:pic>
  </etc:cellImage>
  <etc:cellImage>
    <xdr:pic>
      <xdr:nvPicPr>
        <xdr:cNvPr id="25" name="ID_77D3BC6900014535BA5E2F8C5FC64D09" descr="53"/>
        <xdr:cNvPicPr/>
      </xdr:nvPicPr>
      <xdr:blipFill>
        <a:blip r:embed="rId21"/>
        <a:stretch>
          <a:fillRect/>
        </a:stretch>
      </xdr:blipFill>
      <xdr:spPr>
        <a:xfrm>
          <a:off x="0" y="0"/>
          <a:ext cx="10058400" cy="4714240"/>
        </a:xfrm>
        <a:prstGeom prst="rect">
          <a:avLst/>
        </a:prstGeom>
      </xdr:spPr>
    </xdr:pic>
  </etc:cellImage>
  <etc:cellImage>
    <xdr:pic>
      <xdr:nvPicPr>
        <xdr:cNvPr id="26" name="ID_60E98424C9654751BF14E9722A95A478" descr="52"/>
        <xdr:cNvPicPr/>
      </xdr:nvPicPr>
      <xdr:blipFill>
        <a:blip r:embed="rId21"/>
        <a:stretch>
          <a:fillRect/>
        </a:stretch>
      </xdr:blipFill>
      <xdr:spPr>
        <a:xfrm>
          <a:off x="0" y="0"/>
          <a:ext cx="10058400" cy="4714240"/>
        </a:xfrm>
        <a:prstGeom prst="rect">
          <a:avLst/>
        </a:prstGeom>
      </xdr:spPr>
    </xdr:pic>
  </etc:cellImage>
  <etc:cellImage>
    <xdr:pic>
      <xdr:nvPicPr>
        <xdr:cNvPr id="27" name="ID_9EF8CC5F75774B0690B3AC0F0241793A" descr="52"/>
        <xdr:cNvPicPr/>
      </xdr:nvPicPr>
      <xdr:blipFill>
        <a:blip r:embed="rId22"/>
        <a:stretch>
          <a:fillRect/>
        </a:stretch>
      </xdr:blipFill>
      <xdr:spPr>
        <a:xfrm>
          <a:off x="0" y="0"/>
          <a:ext cx="10058400" cy="4989195"/>
        </a:xfrm>
        <a:prstGeom prst="rect">
          <a:avLst/>
        </a:prstGeom>
      </xdr:spPr>
    </xdr:pic>
  </etc:cellImage>
  <etc:cellImage>
    <xdr:pic>
      <xdr:nvPicPr>
        <xdr:cNvPr id="28" name="ID_EE6E94C997394FDFA1FCD3D860F27D0B" descr="56"/>
        <xdr:cNvPicPr/>
      </xdr:nvPicPr>
      <xdr:blipFill>
        <a:blip r:embed="rId23"/>
        <a:stretch>
          <a:fillRect/>
        </a:stretch>
      </xdr:blipFill>
      <xdr:spPr>
        <a:xfrm>
          <a:off x="0" y="0"/>
          <a:ext cx="10058400" cy="4743450"/>
        </a:xfrm>
        <a:prstGeom prst="rect">
          <a:avLst/>
        </a:prstGeom>
      </xdr:spPr>
    </xdr:pic>
  </etc:cellImage>
  <etc:cellImage>
    <xdr:pic>
      <xdr:nvPicPr>
        <xdr:cNvPr id="29" name="ID_41437CAC921047D980C0AEE4A6E7E62E" descr="57"/>
        <xdr:cNvPicPr/>
      </xdr:nvPicPr>
      <xdr:blipFill>
        <a:blip r:embed="rId24"/>
        <a:stretch>
          <a:fillRect/>
        </a:stretch>
      </xdr:blipFill>
      <xdr:spPr>
        <a:xfrm>
          <a:off x="0" y="0"/>
          <a:ext cx="10058400" cy="4906010"/>
        </a:xfrm>
        <a:prstGeom prst="rect">
          <a:avLst/>
        </a:prstGeom>
      </xdr:spPr>
    </xdr:pic>
  </etc:cellImage>
  <etc:cellImage>
    <xdr:pic>
      <xdr:nvPicPr>
        <xdr:cNvPr id="30" name="ID_E49BCD0519144C408D475927219BFCA4" descr="58"/>
        <xdr:cNvPicPr/>
      </xdr:nvPicPr>
      <xdr:blipFill>
        <a:blip r:embed="rId25"/>
        <a:stretch>
          <a:fillRect/>
        </a:stretch>
      </xdr:blipFill>
      <xdr:spPr>
        <a:xfrm>
          <a:off x="0" y="0"/>
          <a:ext cx="10058400" cy="4832985"/>
        </a:xfrm>
        <a:prstGeom prst="rect">
          <a:avLst/>
        </a:prstGeom>
      </xdr:spPr>
    </xdr:pic>
  </etc:cellImage>
  <etc:cellImage>
    <xdr:pic>
      <xdr:nvPicPr>
        <xdr:cNvPr id="31" name="ID_D4037C0EB50A47C9B91F2989ECFB4A5A" descr="59"/>
        <xdr:cNvPicPr/>
      </xdr:nvPicPr>
      <xdr:blipFill>
        <a:blip r:embed="rId26"/>
        <a:stretch>
          <a:fillRect/>
        </a:stretch>
      </xdr:blipFill>
      <xdr:spPr>
        <a:xfrm>
          <a:off x="0" y="0"/>
          <a:ext cx="10058400" cy="4262120"/>
        </a:xfrm>
        <a:prstGeom prst="rect">
          <a:avLst/>
        </a:prstGeom>
      </xdr:spPr>
    </xdr:pic>
  </etc:cellImage>
  <etc:cellImage>
    <xdr:pic>
      <xdr:nvPicPr>
        <xdr:cNvPr id="32" name="ID_768F2E9ACBBD4822B8FEE4359A0CC467" descr="60"/>
        <xdr:cNvPicPr/>
      </xdr:nvPicPr>
      <xdr:blipFill>
        <a:blip r:embed="rId27"/>
        <a:stretch>
          <a:fillRect/>
        </a:stretch>
      </xdr:blipFill>
      <xdr:spPr>
        <a:xfrm>
          <a:off x="0" y="0"/>
          <a:ext cx="10058400" cy="4286885"/>
        </a:xfrm>
        <a:prstGeom prst="rect">
          <a:avLst/>
        </a:prstGeom>
      </xdr:spPr>
    </xdr:pic>
  </etc:cellImage>
  <etc:cellImage>
    <xdr:pic>
      <xdr:nvPicPr>
        <xdr:cNvPr id="33" name="ID_3F96875B2C484AA684F3269489CE4675" descr="61"/>
        <xdr:cNvPicPr/>
      </xdr:nvPicPr>
      <xdr:blipFill>
        <a:blip r:embed="rId28"/>
        <a:stretch>
          <a:fillRect/>
        </a:stretch>
      </xdr:blipFill>
      <xdr:spPr>
        <a:xfrm>
          <a:off x="0" y="0"/>
          <a:ext cx="10058400" cy="4300855"/>
        </a:xfrm>
        <a:prstGeom prst="rect">
          <a:avLst/>
        </a:prstGeom>
      </xdr:spPr>
    </xdr:pic>
  </etc:cellImage>
  <etc:cellImage>
    <xdr:pic>
      <xdr:nvPicPr>
        <xdr:cNvPr id="34" name="ID_29DB9CCC3DEB41AE91C1EECF30E86E79" descr="62"/>
        <xdr:cNvPicPr/>
      </xdr:nvPicPr>
      <xdr:blipFill>
        <a:blip r:embed="rId29"/>
        <a:stretch>
          <a:fillRect/>
        </a:stretch>
      </xdr:blipFill>
      <xdr:spPr>
        <a:xfrm>
          <a:off x="0" y="0"/>
          <a:ext cx="10058400" cy="4129405"/>
        </a:xfrm>
        <a:prstGeom prst="rect">
          <a:avLst/>
        </a:prstGeom>
      </xdr:spPr>
    </xdr:pic>
  </etc:cellImage>
  <etc:cellImage>
    <xdr:pic>
      <xdr:nvPicPr>
        <xdr:cNvPr id="35" name="ID_5952C86DFD454538A5C2F4620E8968FA" descr="63"/>
        <xdr:cNvPicPr/>
      </xdr:nvPicPr>
      <xdr:blipFill>
        <a:blip r:embed="rId30"/>
        <a:stretch>
          <a:fillRect/>
        </a:stretch>
      </xdr:blipFill>
      <xdr:spPr>
        <a:xfrm>
          <a:off x="0" y="0"/>
          <a:ext cx="10058400" cy="4197350"/>
        </a:xfrm>
        <a:prstGeom prst="rect">
          <a:avLst/>
        </a:prstGeom>
      </xdr:spPr>
    </xdr:pic>
  </etc:cellImage>
  <etc:cellImage>
    <xdr:pic>
      <xdr:nvPicPr>
        <xdr:cNvPr id="36" name="ID_86FBF6B98BD64F73B203149DF7A4E37D" descr="64"/>
        <xdr:cNvPicPr/>
      </xdr:nvPicPr>
      <xdr:blipFill>
        <a:blip r:embed="rId31"/>
        <a:stretch>
          <a:fillRect/>
        </a:stretch>
      </xdr:blipFill>
      <xdr:spPr>
        <a:xfrm>
          <a:off x="0" y="0"/>
          <a:ext cx="10058400" cy="4662170"/>
        </a:xfrm>
        <a:prstGeom prst="rect">
          <a:avLst/>
        </a:prstGeom>
      </xdr:spPr>
    </xdr:pic>
  </etc:cellImage>
  <etc:cellImage>
    <xdr:pic>
      <xdr:nvPicPr>
        <xdr:cNvPr id="37" name="ID_70E5241B669A4140B7D53A73453579A2" descr="65"/>
        <xdr:cNvPicPr/>
      </xdr:nvPicPr>
      <xdr:blipFill>
        <a:blip r:embed="rId32"/>
        <a:stretch>
          <a:fillRect/>
        </a:stretch>
      </xdr:blipFill>
      <xdr:spPr>
        <a:xfrm>
          <a:off x="0" y="0"/>
          <a:ext cx="10058400" cy="4438015"/>
        </a:xfrm>
        <a:prstGeom prst="rect">
          <a:avLst/>
        </a:prstGeom>
      </xdr:spPr>
    </xdr:pic>
  </etc:cellImage>
  <etc:cellImage>
    <xdr:pic>
      <xdr:nvPicPr>
        <xdr:cNvPr id="38" name="ID_C9774C0B567D4249904C352220409014" descr="66"/>
        <xdr:cNvPicPr/>
      </xdr:nvPicPr>
      <xdr:blipFill>
        <a:blip r:embed="rId33"/>
        <a:stretch>
          <a:fillRect/>
        </a:stretch>
      </xdr:blipFill>
      <xdr:spPr>
        <a:xfrm>
          <a:off x="0" y="0"/>
          <a:ext cx="10058400" cy="4569460"/>
        </a:xfrm>
        <a:prstGeom prst="rect">
          <a:avLst/>
        </a:prstGeom>
      </xdr:spPr>
    </xdr:pic>
  </etc:cellImage>
  <etc:cellImage>
    <xdr:pic>
      <xdr:nvPicPr>
        <xdr:cNvPr id="39" name="ID_AEA8B78124774DD0BE2FAC0CE31F7895" descr="67"/>
        <xdr:cNvPicPr/>
      </xdr:nvPicPr>
      <xdr:blipFill>
        <a:blip r:embed="rId34"/>
        <a:stretch>
          <a:fillRect/>
        </a:stretch>
      </xdr:blipFill>
      <xdr:spPr>
        <a:xfrm>
          <a:off x="0" y="0"/>
          <a:ext cx="10058400" cy="4145280"/>
        </a:xfrm>
        <a:prstGeom prst="rect">
          <a:avLst/>
        </a:prstGeom>
      </xdr:spPr>
    </xdr:pic>
  </etc:cellImage>
  <etc:cellImage>
    <xdr:pic>
      <xdr:nvPicPr>
        <xdr:cNvPr id="40" name="ID_56DCF41A40E94A2BA0DF4F8CBC66ED87" descr="68"/>
        <xdr:cNvPicPr/>
      </xdr:nvPicPr>
      <xdr:blipFill>
        <a:blip r:embed="rId35"/>
        <a:stretch>
          <a:fillRect/>
        </a:stretch>
      </xdr:blipFill>
      <xdr:spPr>
        <a:xfrm>
          <a:off x="0" y="0"/>
          <a:ext cx="10058400" cy="4488815"/>
        </a:xfrm>
        <a:prstGeom prst="rect">
          <a:avLst/>
        </a:prstGeom>
      </xdr:spPr>
    </xdr:pic>
  </etc:cellImage>
  <etc:cellImage>
    <xdr:pic>
      <xdr:nvPicPr>
        <xdr:cNvPr id="41" name="ID_1EF5A19587804B68B8435950661C6C1F" descr="70"/>
        <xdr:cNvPicPr/>
      </xdr:nvPicPr>
      <xdr:blipFill>
        <a:blip r:embed="rId36"/>
        <a:stretch>
          <a:fillRect/>
        </a:stretch>
      </xdr:blipFill>
      <xdr:spPr>
        <a:xfrm>
          <a:off x="0" y="0"/>
          <a:ext cx="10058400" cy="4043680"/>
        </a:xfrm>
        <a:prstGeom prst="rect">
          <a:avLst/>
        </a:prstGeom>
      </xdr:spPr>
    </xdr:pic>
  </etc:cellImage>
  <etc:cellImage>
    <xdr:pic>
      <xdr:nvPicPr>
        <xdr:cNvPr id="42" name="ID_9BAB39748595447D96371D3DF02B699B" descr="72"/>
        <xdr:cNvPicPr/>
      </xdr:nvPicPr>
      <xdr:blipFill>
        <a:blip r:embed="rId37"/>
        <a:stretch>
          <a:fillRect/>
        </a:stretch>
      </xdr:blipFill>
      <xdr:spPr>
        <a:xfrm>
          <a:off x="0" y="0"/>
          <a:ext cx="10058400" cy="4411980"/>
        </a:xfrm>
        <a:prstGeom prst="rect">
          <a:avLst/>
        </a:prstGeom>
      </xdr:spPr>
    </xdr:pic>
  </etc:cellImage>
  <etc:cellImage>
    <xdr:pic>
      <xdr:nvPicPr>
        <xdr:cNvPr id="43" name="ID_4B38E14FC12946999D26E40CA159B29B" descr="73"/>
        <xdr:cNvPicPr/>
      </xdr:nvPicPr>
      <xdr:blipFill>
        <a:blip r:embed="rId38"/>
        <a:stretch>
          <a:fillRect/>
        </a:stretch>
      </xdr:blipFill>
      <xdr:spPr>
        <a:xfrm>
          <a:off x="0" y="0"/>
          <a:ext cx="10058400" cy="4227830"/>
        </a:xfrm>
        <a:prstGeom prst="rect">
          <a:avLst/>
        </a:prstGeom>
      </xdr:spPr>
    </xdr:pic>
  </etc:cellImage>
  <etc:cellImage>
    <xdr:pic>
      <xdr:nvPicPr>
        <xdr:cNvPr id="44" name="ID_AC8890B311FF495C81AEE5E1999EC2D0" descr="22"/>
        <xdr:cNvPicPr/>
      </xdr:nvPicPr>
      <xdr:blipFill>
        <a:blip r:embed="rId39"/>
        <a:stretch>
          <a:fillRect/>
        </a:stretch>
      </xdr:blipFill>
      <xdr:spPr>
        <a:xfrm>
          <a:off x="0" y="0"/>
          <a:ext cx="10058400" cy="4424045"/>
        </a:xfrm>
        <a:prstGeom prst="rect">
          <a:avLst/>
        </a:prstGeom>
      </xdr:spPr>
    </xdr:pic>
  </etc:cellImage>
  <etc:cellImage>
    <xdr:pic>
      <xdr:nvPicPr>
        <xdr:cNvPr id="45" name="ID_40DC0C4C00804D4FBE8667530A04789D" descr="23"/>
        <xdr:cNvPicPr/>
      </xdr:nvPicPr>
      <xdr:blipFill>
        <a:blip r:embed="rId40"/>
        <a:stretch>
          <a:fillRect/>
        </a:stretch>
      </xdr:blipFill>
      <xdr:spPr>
        <a:xfrm>
          <a:off x="0" y="0"/>
          <a:ext cx="10058400" cy="4246880"/>
        </a:xfrm>
        <a:prstGeom prst="rect">
          <a:avLst/>
        </a:prstGeom>
      </xdr:spPr>
    </xdr:pic>
  </etc:cellImage>
  <etc:cellImage>
    <xdr:pic>
      <xdr:nvPicPr>
        <xdr:cNvPr id="46" name="ID_608540AFC13241FD945E701921BD03EC" descr="24"/>
        <xdr:cNvPicPr/>
      </xdr:nvPicPr>
      <xdr:blipFill>
        <a:blip r:embed="rId41"/>
        <a:stretch>
          <a:fillRect/>
        </a:stretch>
      </xdr:blipFill>
      <xdr:spPr>
        <a:xfrm>
          <a:off x="0" y="0"/>
          <a:ext cx="10058400" cy="5735955"/>
        </a:xfrm>
        <a:prstGeom prst="rect">
          <a:avLst/>
        </a:prstGeom>
      </xdr:spPr>
    </xdr:pic>
  </etc:cellImage>
  <etc:cellImage>
    <xdr:pic>
      <xdr:nvPicPr>
        <xdr:cNvPr id="47" name="ID_447E3A08D246412C8227DA4736941B19" descr="25"/>
        <xdr:cNvPicPr/>
      </xdr:nvPicPr>
      <xdr:blipFill>
        <a:blip r:embed="rId42"/>
        <a:stretch>
          <a:fillRect/>
        </a:stretch>
      </xdr:blipFill>
      <xdr:spPr>
        <a:xfrm>
          <a:off x="0" y="0"/>
          <a:ext cx="10058400" cy="5514340"/>
        </a:xfrm>
        <a:prstGeom prst="rect">
          <a:avLst/>
        </a:prstGeom>
      </xdr:spPr>
    </xdr:pic>
  </etc:cellImage>
  <etc:cellImage>
    <xdr:pic>
      <xdr:nvPicPr>
        <xdr:cNvPr id="48" name="ID_1F87700ACB0E43D780329AC7D4823B03" descr="26"/>
        <xdr:cNvPicPr/>
      </xdr:nvPicPr>
      <xdr:blipFill>
        <a:blip r:embed="rId43"/>
        <a:stretch>
          <a:fillRect/>
        </a:stretch>
      </xdr:blipFill>
      <xdr:spPr>
        <a:xfrm>
          <a:off x="0" y="0"/>
          <a:ext cx="10058400" cy="4378960"/>
        </a:xfrm>
        <a:prstGeom prst="rect">
          <a:avLst/>
        </a:prstGeom>
      </xdr:spPr>
    </xdr:pic>
  </etc:cellImage>
  <etc:cellImage>
    <xdr:pic>
      <xdr:nvPicPr>
        <xdr:cNvPr id="49" name="ID_53BCB761B09C49A99794E29E0F0954DE" descr="27"/>
        <xdr:cNvPicPr/>
      </xdr:nvPicPr>
      <xdr:blipFill>
        <a:blip r:embed="rId44"/>
        <a:stretch>
          <a:fillRect/>
        </a:stretch>
      </xdr:blipFill>
      <xdr:spPr>
        <a:xfrm>
          <a:off x="0" y="0"/>
          <a:ext cx="10058400" cy="4370705"/>
        </a:xfrm>
        <a:prstGeom prst="rect">
          <a:avLst/>
        </a:prstGeom>
      </xdr:spPr>
    </xdr:pic>
  </etc:cellImage>
  <etc:cellImage>
    <xdr:pic>
      <xdr:nvPicPr>
        <xdr:cNvPr id="50" name="ID_9B7F380DAABD4B42AD3A4640F73EB0F1" descr="28"/>
        <xdr:cNvPicPr/>
      </xdr:nvPicPr>
      <xdr:blipFill>
        <a:blip r:embed="rId45"/>
        <a:stretch>
          <a:fillRect/>
        </a:stretch>
      </xdr:blipFill>
      <xdr:spPr>
        <a:xfrm>
          <a:off x="0" y="0"/>
          <a:ext cx="10058400" cy="4746625"/>
        </a:xfrm>
        <a:prstGeom prst="rect">
          <a:avLst/>
        </a:prstGeom>
      </xdr:spPr>
    </xdr:pic>
  </etc:cellImage>
  <etc:cellImage>
    <xdr:pic>
      <xdr:nvPicPr>
        <xdr:cNvPr id="51" name="ID_00C3CB767346405185C28B6A668C2307" descr="29"/>
        <xdr:cNvPicPr/>
      </xdr:nvPicPr>
      <xdr:blipFill>
        <a:blip r:embed="rId46"/>
        <a:stretch>
          <a:fillRect/>
        </a:stretch>
      </xdr:blipFill>
      <xdr:spPr>
        <a:xfrm>
          <a:off x="0" y="0"/>
          <a:ext cx="10058400" cy="4297680"/>
        </a:xfrm>
        <a:prstGeom prst="rect">
          <a:avLst/>
        </a:prstGeom>
      </xdr:spPr>
    </xdr:pic>
  </etc:cellImage>
  <etc:cellImage>
    <xdr:pic>
      <xdr:nvPicPr>
        <xdr:cNvPr id="52" name="ID_8BB4C947C1B141E58A685D39C00B93EA" descr="31"/>
        <xdr:cNvPicPr/>
      </xdr:nvPicPr>
      <xdr:blipFill>
        <a:blip r:embed="rId47"/>
        <a:stretch>
          <a:fillRect/>
        </a:stretch>
      </xdr:blipFill>
      <xdr:spPr>
        <a:xfrm>
          <a:off x="0" y="0"/>
          <a:ext cx="10058400" cy="4747260"/>
        </a:xfrm>
        <a:prstGeom prst="rect">
          <a:avLst/>
        </a:prstGeom>
      </xdr:spPr>
    </xdr:pic>
  </etc:cellImage>
  <etc:cellImage>
    <xdr:pic>
      <xdr:nvPicPr>
        <xdr:cNvPr id="53" name="ID_6327237CEECD4141AAA2767351211367" descr="32"/>
        <xdr:cNvPicPr/>
      </xdr:nvPicPr>
      <xdr:blipFill>
        <a:blip r:embed="rId48"/>
        <a:stretch>
          <a:fillRect/>
        </a:stretch>
      </xdr:blipFill>
      <xdr:spPr>
        <a:xfrm>
          <a:off x="0" y="0"/>
          <a:ext cx="10058400" cy="4107180"/>
        </a:xfrm>
        <a:prstGeom prst="rect">
          <a:avLst/>
        </a:prstGeom>
      </xdr:spPr>
    </xdr:pic>
  </etc:cellImage>
  <etc:cellImage>
    <xdr:pic>
      <xdr:nvPicPr>
        <xdr:cNvPr id="55" name="ID_74A5F6A6E08E41C2A27D3B0AE71E2C8E" descr="34"/>
        <xdr:cNvPicPr/>
      </xdr:nvPicPr>
      <xdr:blipFill>
        <a:blip r:embed="rId49"/>
        <a:stretch>
          <a:fillRect/>
        </a:stretch>
      </xdr:blipFill>
      <xdr:spPr>
        <a:xfrm>
          <a:off x="0" y="0"/>
          <a:ext cx="10058400" cy="4838065"/>
        </a:xfrm>
        <a:prstGeom prst="rect">
          <a:avLst/>
        </a:prstGeom>
      </xdr:spPr>
    </xdr:pic>
  </etc:cellImage>
  <etc:cellImage>
    <xdr:pic>
      <xdr:nvPicPr>
        <xdr:cNvPr id="56" name="ID_BAA7B57A54D748D0B245D36D467D2091" descr="35"/>
        <xdr:cNvPicPr/>
      </xdr:nvPicPr>
      <xdr:blipFill>
        <a:blip r:embed="rId50"/>
        <a:stretch>
          <a:fillRect/>
        </a:stretch>
      </xdr:blipFill>
      <xdr:spPr>
        <a:xfrm>
          <a:off x="0" y="0"/>
          <a:ext cx="10058400" cy="4272915"/>
        </a:xfrm>
        <a:prstGeom prst="rect">
          <a:avLst/>
        </a:prstGeom>
      </xdr:spPr>
    </xdr:pic>
  </etc:cellImage>
  <etc:cellImage>
    <xdr:pic>
      <xdr:nvPicPr>
        <xdr:cNvPr id="57" name="ID_789967B99E1447B7B9D3ED45E92D9604" descr="38"/>
        <xdr:cNvPicPr/>
      </xdr:nvPicPr>
      <xdr:blipFill>
        <a:blip r:embed="rId51"/>
        <a:stretch>
          <a:fillRect/>
        </a:stretch>
      </xdr:blipFill>
      <xdr:spPr>
        <a:xfrm>
          <a:off x="0" y="0"/>
          <a:ext cx="10058400" cy="4432300"/>
        </a:xfrm>
        <a:prstGeom prst="rect">
          <a:avLst/>
        </a:prstGeom>
      </xdr:spPr>
    </xdr:pic>
  </etc:cellImage>
  <etc:cellImage>
    <xdr:pic>
      <xdr:nvPicPr>
        <xdr:cNvPr id="60" name="ID_7F18A0B9587D4DCDAC2C65250334D7FF" descr="41"/>
        <xdr:cNvPicPr/>
      </xdr:nvPicPr>
      <xdr:blipFill>
        <a:blip r:embed="rId52"/>
        <a:stretch>
          <a:fillRect/>
        </a:stretch>
      </xdr:blipFill>
      <xdr:spPr>
        <a:xfrm>
          <a:off x="0" y="0"/>
          <a:ext cx="10058400" cy="4093210"/>
        </a:xfrm>
        <a:prstGeom prst="rect">
          <a:avLst/>
        </a:prstGeom>
      </xdr:spPr>
    </xdr:pic>
  </etc:cellImage>
  <etc:cellImage>
    <xdr:pic>
      <xdr:nvPicPr>
        <xdr:cNvPr id="61" name="ID_A8E7094021AF450B86F284D51EB1191E" descr="42"/>
        <xdr:cNvPicPr/>
      </xdr:nvPicPr>
      <xdr:blipFill>
        <a:blip r:embed="rId53"/>
        <a:stretch>
          <a:fillRect/>
        </a:stretch>
      </xdr:blipFill>
      <xdr:spPr>
        <a:xfrm>
          <a:off x="0" y="0"/>
          <a:ext cx="10058400" cy="4020820"/>
        </a:xfrm>
        <a:prstGeom prst="rect">
          <a:avLst/>
        </a:prstGeom>
      </xdr:spPr>
    </xdr:pic>
  </etc:cellImage>
  <etc:cellImage>
    <xdr:pic>
      <xdr:nvPicPr>
        <xdr:cNvPr id="62" name="ID_4FCB55418C51430EA6D257EB274373AC" descr="43"/>
        <xdr:cNvPicPr/>
      </xdr:nvPicPr>
      <xdr:blipFill>
        <a:blip r:embed="rId54"/>
        <a:stretch>
          <a:fillRect/>
        </a:stretch>
      </xdr:blipFill>
      <xdr:spPr>
        <a:xfrm>
          <a:off x="0" y="0"/>
          <a:ext cx="10058400" cy="4316095"/>
        </a:xfrm>
        <a:prstGeom prst="rect">
          <a:avLst/>
        </a:prstGeom>
      </xdr:spPr>
    </xdr:pic>
  </etc:cellImage>
  <etc:cellImage>
    <xdr:pic>
      <xdr:nvPicPr>
        <xdr:cNvPr id="63" name="ID_1A2C3E081FB84296A442A36B9A1C5E50" descr="44"/>
        <xdr:cNvPicPr/>
      </xdr:nvPicPr>
      <xdr:blipFill>
        <a:blip r:embed="rId55"/>
        <a:stretch>
          <a:fillRect/>
        </a:stretch>
      </xdr:blipFill>
      <xdr:spPr>
        <a:xfrm>
          <a:off x="0" y="0"/>
          <a:ext cx="10058400" cy="4892040"/>
        </a:xfrm>
        <a:prstGeom prst="rect">
          <a:avLst/>
        </a:prstGeom>
      </xdr:spPr>
    </xdr:pic>
  </etc:cellImage>
  <etc:cellImage>
    <xdr:pic>
      <xdr:nvPicPr>
        <xdr:cNvPr id="64" name="ID_333E24C10424499D9F2098817555727E" descr="45"/>
        <xdr:cNvPicPr/>
      </xdr:nvPicPr>
      <xdr:blipFill>
        <a:blip r:embed="rId56"/>
        <a:stretch>
          <a:fillRect/>
        </a:stretch>
      </xdr:blipFill>
      <xdr:spPr>
        <a:xfrm>
          <a:off x="0" y="0"/>
          <a:ext cx="10058400" cy="4693920"/>
        </a:xfrm>
        <a:prstGeom prst="rect">
          <a:avLst/>
        </a:prstGeom>
      </xdr:spPr>
    </xdr:pic>
  </etc:cellImage>
  <etc:cellImage>
    <xdr:pic>
      <xdr:nvPicPr>
        <xdr:cNvPr id="65" name="ID_EF108FE67F41460CBC3938B55CD64152" descr="46"/>
        <xdr:cNvPicPr/>
      </xdr:nvPicPr>
      <xdr:blipFill>
        <a:blip r:embed="rId57"/>
        <a:stretch>
          <a:fillRect/>
        </a:stretch>
      </xdr:blipFill>
      <xdr:spPr>
        <a:xfrm>
          <a:off x="0" y="0"/>
          <a:ext cx="10058400" cy="4359910"/>
        </a:xfrm>
        <a:prstGeom prst="rect">
          <a:avLst/>
        </a:prstGeom>
      </xdr:spPr>
    </xdr:pic>
  </etc:cellImage>
  <etc:cellImage>
    <xdr:pic>
      <xdr:nvPicPr>
        <xdr:cNvPr id="66" name="ID_D797C233224A4B328ECF9AA38645258E" descr="47"/>
        <xdr:cNvPicPr/>
      </xdr:nvPicPr>
      <xdr:blipFill>
        <a:blip r:embed="rId58"/>
        <a:stretch>
          <a:fillRect/>
        </a:stretch>
      </xdr:blipFill>
      <xdr:spPr>
        <a:xfrm>
          <a:off x="0" y="0"/>
          <a:ext cx="10058400" cy="4852035"/>
        </a:xfrm>
        <a:prstGeom prst="rect">
          <a:avLst/>
        </a:prstGeom>
      </xdr:spPr>
    </xdr:pic>
  </etc:cellImage>
  <etc:cellImage>
    <xdr:pic>
      <xdr:nvPicPr>
        <xdr:cNvPr id="67" name="ID_A60C123EA8FA4705B22F992CFA0A9F36" descr="48"/>
        <xdr:cNvPicPr/>
      </xdr:nvPicPr>
      <xdr:blipFill>
        <a:blip r:embed="rId59"/>
        <a:stretch>
          <a:fillRect/>
        </a:stretch>
      </xdr:blipFill>
      <xdr:spPr>
        <a:xfrm>
          <a:off x="0" y="0"/>
          <a:ext cx="10058400" cy="4615815"/>
        </a:xfrm>
        <a:prstGeom prst="rect">
          <a:avLst/>
        </a:prstGeom>
      </xdr:spPr>
    </xdr:pic>
  </etc:cellImage>
  <etc:cellImage>
    <xdr:pic>
      <xdr:nvPicPr>
        <xdr:cNvPr id="68" name="ID_A5D9DBF03D0A4973988F37236702F5B5" descr="49"/>
        <xdr:cNvPicPr/>
      </xdr:nvPicPr>
      <xdr:blipFill>
        <a:blip r:embed="rId60"/>
        <a:stretch>
          <a:fillRect/>
        </a:stretch>
      </xdr:blipFill>
      <xdr:spPr>
        <a:xfrm>
          <a:off x="0" y="0"/>
          <a:ext cx="10058400" cy="4112260"/>
        </a:xfrm>
        <a:prstGeom prst="rect">
          <a:avLst/>
        </a:prstGeom>
      </xdr:spPr>
    </xdr:pic>
  </etc:cellImage>
  <etc:cellImage>
    <xdr:pic>
      <xdr:nvPicPr>
        <xdr:cNvPr id="69" name="ID_4E4E562A2894464ABC11E3E7D0004F59" descr="39"/>
        <xdr:cNvPicPr/>
      </xdr:nvPicPr>
      <xdr:blipFill>
        <a:blip r:embed="rId61"/>
        <a:stretch>
          <a:fillRect/>
        </a:stretch>
      </xdr:blipFill>
      <xdr:spPr>
        <a:xfrm>
          <a:off x="0" y="0"/>
          <a:ext cx="10058400" cy="4375785"/>
        </a:xfrm>
        <a:prstGeom prst="rect">
          <a:avLst/>
        </a:prstGeom>
      </xdr:spPr>
    </xdr:pic>
  </etc:cellImage>
  <etc:cellImage>
    <xdr:pic>
      <xdr:nvPicPr>
        <xdr:cNvPr id="70" name="ID_5A6402C4803146CEA23F37A602961B48" descr="40"/>
        <xdr:cNvPicPr/>
      </xdr:nvPicPr>
      <xdr:blipFill>
        <a:blip r:embed="rId62"/>
        <a:stretch>
          <a:fillRect/>
        </a:stretch>
      </xdr:blipFill>
      <xdr:spPr>
        <a:xfrm>
          <a:off x="0" y="0"/>
          <a:ext cx="10058400" cy="4375150"/>
        </a:xfrm>
        <a:prstGeom prst="rect">
          <a:avLst/>
        </a:prstGeom>
      </xdr:spPr>
    </xdr:pic>
  </etc:cellImage>
  <etc:cellImage>
    <xdr:pic>
      <xdr:nvPicPr>
        <xdr:cNvPr id="71" name="ID_FF80A4B441FB46C99D4ABB4B5B6385F9" descr="33"/>
        <xdr:cNvPicPr/>
      </xdr:nvPicPr>
      <xdr:blipFill>
        <a:blip r:embed="rId63"/>
        <a:stretch>
          <a:fillRect/>
        </a:stretch>
      </xdr:blipFill>
      <xdr:spPr>
        <a:xfrm>
          <a:off x="0" y="0"/>
          <a:ext cx="10058400" cy="4684395"/>
        </a:xfrm>
        <a:prstGeom prst="rect">
          <a:avLst/>
        </a:prstGeom>
      </xdr:spPr>
    </xdr:pic>
  </etc:cellImage>
  <etc:cellImage>
    <xdr:pic>
      <xdr:nvPicPr>
        <xdr:cNvPr id="72" name="ID_3F6C696BDB5C462AAEDB0A06315B0660" descr="34"/>
        <xdr:cNvPicPr/>
      </xdr:nvPicPr>
      <xdr:blipFill>
        <a:blip r:embed="rId63"/>
        <a:stretch>
          <a:fillRect/>
        </a:stretch>
      </xdr:blipFill>
      <xdr:spPr>
        <a:xfrm>
          <a:off x="0" y="0"/>
          <a:ext cx="10058400" cy="4684395"/>
        </a:xfrm>
        <a:prstGeom prst="rect">
          <a:avLst/>
        </a:prstGeom>
      </xdr:spPr>
    </xdr:pic>
  </etc:cellImage>
  <etc:cellImage>
    <xdr:pic>
      <xdr:nvPicPr>
        <xdr:cNvPr id="73" name="ID_66CBA4EADA94411C9E5CF18ED73EE65B" descr="3"/>
        <xdr:cNvPicPr/>
      </xdr:nvPicPr>
      <xdr:blipFill>
        <a:blip r:embed="rId64"/>
        <a:stretch>
          <a:fillRect/>
        </a:stretch>
      </xdr:blipFill>
      <xdr:spPr>
        <a:xfrm>
          <a:off x="0" y="0"/>
          <a:ext cx="10058400" cy="4538980"/>
        </a:xfrm>
        <a:prstGeom prst="rect">
          <a:avLst/>
        </a:prstGeom>
      </xdr:spPr>
    </xdr:pic>
  </etc:cellImage>
  <etc:cellImage>
    <xdr:pic>
      <xdr:nvPicPr>
        <xdr:cNvPr id="74" name="ID_CCCEBF072FEE423FBC484546512508E7" descr="4"/>
        <xdr:cNvPicPr/>
      </xdr:nvPicPr>
      <xdr:blipFill>
        <a:blip r:embed="rId65"/>
        <a:stretch>
          <a:fillRect/>
        </a:stretch>
      </xdr:blipFill>
      <xdr:spPr>
        <a:xfrm>
          <a:off x="0" y="0"/>
          <a:ext cx="10058400" cy="4604385"/>
        </a:xfrm>
        <a:prstGeom prst="rect">
          <a:avLst/>
        </a:prstGeom>
      </xdr:spPr>
    </xdr:pic>
  </etc:cellImage>
  <etc:cellImage>
    <xdr:pic>
      <xdr:nvPicPr>
        <xdr:cNvPr id="75" name="ID_A5E8829DB9C5404BA351B7D8F1E2021A" descr="5"/>
        <xdr:cNvPicPr/>
      </xdr:nvPicPr>
      <xdr:blipFill>
        <a:blip r:embed="rId66"/>
        <a:stretch>
          <a:fillRect/>
        </a:stretch>
      </xdr:blipFill>
      <xdr:spPr>
        <a:xfrm>
          <a:off x="0" y="0"/>
          <a:ext cx="10058400" cy="4351655"/>
        </a:xfrm>
        <a:prstGeom prst="rect">
          <a:avLst/>
        </a:prstGeom>
      </xdr:spPr>
    </xdr:pic>
  </etc:cellImage>
  <etc:cellImage>
    <xdr:pic>
      <xdr:nvPicPr>
        <xdr:cNvPr id="77" name="ID_9A45D8AC49444FD6BA40B4E4AAA55DFE" descr="7"/>
        <xdr:cNvPicPr/>
      </xdr:nvPicPr>
      <xdr:blipFill>
        <a:blip r:embed="rId67"/>
        <a:stretch>
          <a:fillRect/>
        </a:stretch>
      </xdr:blipFill>
      <xdr:spPr>
        <a:xfrm>
          <a:off x="0" y="0"/>
          <a:ext cx="10059035" cy="4580255"/>
        </a:xfrm>
        <a:prstGeom prst="rect">
          <a:avLst/>
        </a:prstGeom>
      </xdr:spPr>
    </xdr:pic>
  </etc:cellImage>
  <etc:cellImage>
    <xdr:pic>
      <xdr:nvPicPr>
        <xdr:cNvPr id="78" name="ID_5BE6A81B97E74EA285F18999BD5832FC" descr="8"/>
        <xdr:cNvPicPr/>
      </xdr:nvPicPr>
      <xdr:blipFill>
        <a:blip r:embed="rId68"/>
        <a:stretch>
          <a:fillRect/>
        </a:stretch>
      </xdr:blipFill>
      <xdr:spPr>
        <a:xfrm>
          <a:off x="0" y="0"/>
          <a:ext cx="10058400" cy="4555490"/>
        </a:xfrm>
        <a:prstGeom prst="rect">
          <a:avLst/>
        </a:prstGeom>
      </xdr:spPr>
    </xdr:pic>
  </etc:cellImage>
  <etc:cellImage>
    <xdr:pic>
      <xdr:nvPicPr>
        <xdr:cNvPr id="79" name="ID_1666989307524B4C99E730BB3FEC4B00" descr="9"/>
        <xdr:cNvPicPr/>
      </xdr:nvPicPr>
      <xdr:blipFill>
        <a:blip r:embed="rId69"/>
        <a:stretch>
          <a:fillRect/>
        </a:stretch>
      </xdr:blipFill>
      <xdr:spPr>
        <a:xfrm>
          <a:off x="0" y="0"/>
          <a:ext cx="10059035" cy="4605020"/>
        </a:xfrm>
        <a:prstGeom prst="rect">
          <a:avLst/>
        </a:prstGeom>
      </xdr:spPr>
    </xdr:pic>
  </etc:cellImage>
  <etc:cellImage>
    <xdr:pic>
      <xdr:nvPicPr>
        <xdr:cNvPr id="80" name="ID_92AC7DC320DA40DDAF918AC0F32AD67C" descr="10"/>
        <xdr:cNvPicPr/>
      </xdr:nvPicPr>
      <xdr:blipFill>
        <a:blip r:embed="rId70"/>
        <a:stretch>
          <a:fillRect/>
        </a:stretch>
      </xdr:blipFill>
      <xdr:spPr>
        <a:xfrm>
          <a:off x="0" y="0"/>
          <a:ext cx="10058400" cy="4330700"/>
        </a:xfrm>
        <a:prstGeom prst="rect">
          <a:avLst/>
        </a:prstGeom>
      </xdr:spPr>
    </xdr:pic>
  </etc:cellImage>
  <etc:cellImage>
    <xdr:pic>
      <xdr:nvPicPr>
        <xdr:cNvPr id="81" name="ID_B02A0E876B2C4359813DE5121FD1E91D" descr="11"/>
        <xdr:cNvPicPr/>
      </xdr:nvPicPr>
      <xdr:blipFill>
        <a:blip r:embed="rId71"/>
        <a:stretch>
          <a:fillRect/>
        </a:stretch>
      </xdr:blipFill>
      <xdr:spPr>
        <a:xfrm>
          <a:off x="0" y="0"/>
          <a:ext cx="10058400" cy="4305300"/>
        </a:xfrm>
        <a:prstGeom prst="rect">
          <a:avLst/>
        </a:prstGeom>
      </xdr:spPr>
    </xdr:pic>
  </etc:cellImage>
  <etc:cellImage>
    <xdr:pic>
      <xdr:nvPicPr>
        <xdr:cNvPr id="82" name="ID_78F4E64B541E4C799072745D6AB3A40A" descr="12"/>
        <xdr:cNvPicPr/>
      </xdr:nvPicPr>
      <xdr:blipFill>
        <a:blip r:embed="rId72"/>
        <a:stretch>
          <a:fillRect/>
        </a:stretch>
      </xdr:blipFill>
      <xdr:spPr>
        <a:xfrm>
          <a:off x="0" y="0"/>
          <a:ext cx="10058400" cy="4536440"/>
        </a:xfrm>
        <a:prstGeom prst="rect">
          <a:avLst/>
        </a:prstGeom>
      </xdr:spPr>
    </xdr:pic>
  </etc:cellImage>
  <etc:cellImage>
    <xdr:pic>
      <xdr:nvPicPr>
        <xdr:cNvPr id="83" name="ID_999DF2FA0DBD4CE4AB820467B4C29F47" descr="13"/>
        <xdr:cNvPicPr/>
      </xdr:nvPicPr>
      <xdr:blipFill>
        <a:blip r:embed="rId73"/>
        <a:stretch>
          <a:fillRect/>
        </a:stretch>
      </xdr:blipFill>
      <xdr:spPr>
        <a:xfrm>
          <a:off x="0" y="0"/>
          <a:ext cx="10059035" cy="4234180"/>
        </a:xfrm>
        <a:prstGeom prst="rect">
          <a:avLst/>
        </a:prstGeom>
      </xdr:spPr>
    </xdr:pic>
  </etc:cellImage>
  <etc:cellImage>
    <xdr:pic>
      <xdr:nvPicPr>
        <xdr:cNvPr id="89" name="ID_EE5602CD68AF4B8F85D3C6E89780DC60" descr="19"/>
        <xdr:cNvPicPr/>
      </xdr:nvPicPr>
      <xdr:blipFill>
        <a:blip r:embed="rId74"/>
        <a:stretch>
          <a:fillRect/>
        </a:stretch>
      </xdr:blipFill>
      <xdr:spPr>
        <a:xfrm>
          <a:off x="0" y="0"/>
          <a:ext cx="10058400" cy="5151755"/>
        </a:xfrm>
        <a:prstGeom prst="rect">
          <a:avLst/>
        </a:prstGeom>
      </xdr:spPr>
    </xdr:pic>
  </etc:cellImage>
  <etc:cellImage>
    <xdr:pic>
      <xdr:nvPicPr>
        <xdr:cNvPr id="90" name="ID_EEE768A936464322999B45EE2A98B444" descr="20"/>
        <xdr:cNvPicPr/>
      </xdr:nvPicPr>
      <xdr:blipFill>
        <a:blip r:embed="rId75"/>
        <a:stretch>
          <a:fillRect/>
        </a:stretch>
      </xdr:blipFill>
      <xdr:spPr>
        <a:xfrm>
          <a:off x="0" y="0"/>
          <a:ext cx="10058400" cy="4655185"/>
        </a:xfrm>
        <a:prstGeom prst="rect">
          <a:avLst/>
        </a:prstGeom>
      </xdr:spPr>
    </xdr:pic>
  </etc:cellImage>
  <etc:cellImage>
    <xdr:pic>
      <xdr:nvPicPr>
        <xdr:cNvPr id="93" name="ID_1A6B857AA89D4C22A81465D3499C3EEA" descr="22"/>
        <xdr:cNvPicPr/>
      </xdr:nvPicPr>
      <xdr:blipFill>
        <a:blip r:embed="rId76"/>
        <a:stretch>
          <a:fillRect/>
        </a:stretch>
      </xdr:blipFill>
      <xdr:spPr>
        <a:xfrm>
          <a:off x="0" y="0"/>
          <a:ext cx="10058400" cy="4934585"/>
        </a:xfrm>
        <a:prstGeom prst="rect">
          <a:avLst/>
        </a:prstGeom>
      </xdr:spPr>
    </xdr:pic>
  </etc:cellImage>
  <etc:cellImage>
    <xdr:pic>
      <xdr:nvPicPr>
        <xdr:cNvPr id="94" name="ID_A8BBD6C472FB4B27B0E07F1FD877A989" descr="23"/>
        <xdr:cNvPicPr/>
      </xdr:nvPicPr>
      <xdr:blipFill>
        <a:blip r:embed="rId77"/>
        <a:stretch>
          <a:fillRect/>
        </a:stretch>
      </xdr:blipFill>
      <xdr:spPr>
        <a:xfrm>
          <a:off x="0" y="0"/>
          <a:ext cx="10058400" cy="4900930"/>
        </a:xfrm>
        <a:prstGeom prst="rect">
          <a:avLst/>
        </a:prstGeom>
      </xdr:spPr>
    </xdr:pic>
  </etc:cellImage>
  <etc:cellImage>
    <xdr:pic>
      <xdr:nvPicPr>
        <xdr:cNvPr id="95" name="ID_35CE33CA8EB942538E2A52C5FA3F116F" descr="24"/>
        <xdr:cNvPicPr/>
      </xdr:nvPicPr>
      <xdr:blipFill>
        <a:blip r:embed="rId78"/>
        <a:stretch>
          <a:fillRect/>
        </a:stretch>
      </xdr:blipFill>
      <xdr:spPr>
        <a:xfrm>
          <a:off x="0" y="0"/>
          <a:ext cx="10059035" cy="4427855"/>
        </a:xfrm>
        <a:prstGeom prst="rect">
          <a:avLst/>
        </a:prstGeom>
      </xdr:spPr>
    </xdr:pic>
  </etc:cellImage>
  <etc:cellImage>
    <xdr:pic>
      <xdr:nvPicPr>
        <xdr:cNvPr id="96" name="ID_68D7DEB7DF99473DB33178500A3163DF" descr="26"/>
        <xdr:cNvPicPr/>
      </xdr:nvPicPr>
      <xdr:blipFill>
        <a:blip r:embed="rId79"/>
        <a:stretch>
          <a:fillRect/>
        </a:stretch>
      </xdr:blipFill>
      <xdr:spPr>
        <a:xfrm>
          <a:off x="0" y="0"/>
          <a:ext cx="10058400" cy="4517390"/>
        </a:xfrm>
        <a:prstGeom prst="rect">
          <a:avLst/>
        </a:prstGeom>
      </xdr:spPr>
    </xdr:pic>
  </etc:cellImage>
  <etc:cellImage>
    <xdr:pic>
      <xdr:nvPicPr>
        <xdr:cNvPr id="97" name="ID_B068A241B82848D3B2C6CF5DA543BEA7" descr="25"/>
        <xdr:cNvPicPr/>
      </xdr:nvPicPr>
      <xdr:blipFill>
        <a:blip r:embed="rId80"/>
        <a:stretch>
          <a:fillRect/>
        </a:stretch>
      </xdr:blipFill>
      <xdr:spPr>
        <a:xfrm>
          <a:off x="0" y="0"/>
          <a:ext cx="10058400" cy="5236845"/>
        </a:xfrm>
        <a:prstGeom prst="rect">
          <a:avLst/>
        </a:prstGeom>
      </xdr:spPr>
    </xdr:pic>
  </etc:cellImage>
  <etc:cellImage>
    <xdr:pic>
      <xdr:nvPicPr>
        <xdr:cNvPr id="99" name="ID_6C6AA513AF0B4C83A91ACBE7B9768344" descr="28"/>
        <xdr:cNvPicPr/>
      </xdr:nvPicPr>
      <xdr:blipFill>
        <a:blip r:embed="rId81"/>
        <a:stretch>
          <a:fillRect/>
        </a:stretch>
      </xdr:blipFill>
      <xdr:spPr>
        <a:xfrm>
          <a:off x="0" y="0"/>
          <a:ext cx="10058400" cy="4277995"/>
        </a:xfrm>
        <a:prstGeom prst="rect">
          <a:avLst/>
        </a:prstGeom>
      </xdr:spPr>
    </xdr:pic>
  </etc:cellImage>
  <etc:cellImage>
    <xdr:pic>
      <xdr:nvPicPr>
        <xdr:cNvPr id="100" name="ID_E3F7E1A935AC4D5586BF3274847FD890" descr="29"/>
        <xdr:cNvPicPr/>
      </xdr:nvPicPr>
      <xdr:blipFill>
        <a:blip r:embed="rId82"/>
        <a:stretch>
          <a:fillRect/>
        </a:stretch>
      </xdr:blipFill>
      <xdr:spPr>
        <a:xfrm>
          <a:off x="0" y="0"/>
          <a:ext cx="10058400" cy="4344670"/>
        </a:xfrm>
        <a:prstGeom prst="rect">
          <a:avLst/>
        </a:prstGeom>
      </xdr:spPr>
    </xdr:pic>
  </etc:cellImage>
  <etc:cellImage>
    <xdr:pic>
      <xdr:nvPicPr>
        <xdr:cNvPr id="101" name="ID_F810CD18CC2D4016ABBC3159E86F6507" descr="30"/>
        <xdr:cNvPicPr/>
      </xdr:nvPicPr>
      <xdr:blipFill>
        <a:blip r:embed="rId83"/>
        <a:stretch>
          <a:fillRect/>
        </a:stretch>
      </xdr:blipFill>
      <xdr:spPr>
        <a:xfrm>
          <a:off x="0" y="0"/>
          <a:ext cx="10058400" cy="4408805"/>
        </a:xfrm>
        <a:prstGeom prst="rect">
          <a:avLst/>
        </a:prstGeom>
      </xdr:spPr>
    </xdr:pic>
  </etc:cellImage>
  <etc:cellImage>
    <xdr:pic>
      <xdr:nvPicPr>
        <xdr:cNvPr id="102" name="ID_64E802076B234E00A5C8FA56E39254E7" descr="31"/>
        <xdr:cNvPicPr/>
      </xdr:nvPicPr>
      <xdr:blipFill>
        <a:blip r:embed="rId84"/>
        <a:stretch>
          <a:fillRect/>
        </a:stretch>
      </xdr:blipFill>
      <xdr:spPr>
        <a:xfrm>
          <a:off x="0" y="0"/>
          <a:ext cx="10058400" cy="4455160"/>
        </a:xfrm>
        <a:prstGeom prst="rect">
          <a:avLst/>
        </a:prstGeom>
      </xdr:spPr>
    </xdr:pic>
  </etc:cellImage>
  <etc:cellImage>
    <xdr:pic>
      <xdr:nvPicPr>
        <xdr:cNvPr id="103" name="ID_D9C84DC8727E468EBC17439CCF8B3994" descr="32"/>
        <xdr:cNvPicPr/>
      </xdr:nvPicPr>
      <xdr:blipFill>
        <a:blip r:embed="rId85"/>
        <a:stretch>
          <a:fillRect/>
        </a:stretch>
      </xdr:blipFill>
      <xdr:spPr>
        <a:xfrm>
          <a:off x="0" y="0"/>
          <a:ext cx="10058400" cy="4648200"/>
        </a:xfrm>
        <a:prstGeom prst="rect">
          <a:avLst/>
        </a:prstGeom>
      </xdr:spPr>
    </xdr:pic>
  </etc:cellImage>
  <etc:cellImage>
    <xdr:pic>
      <xdr:nvPicPr>
        <xdr:cNvPr id="104" name="ID_660D89563C7D40C0B72D1151BF6049DD" descr="33"/>
        <xdr:cNvPicPr/>
      </xdr:nvPicPr>
      <xdr:blipFill>
        <a:blip r:embed="rId86"/>
        <a:stretch>
          <a:fillRect/>
        </a:stretch>
      </xdr:blipFill>
      <xdr:spPr>
        <a:xfrm>
          <a:off x="0" y="0"/>
          <a:ext cx="10058400" cy="4519295"/>
        </a:xfrm>
        <a:prstGeom prst="rect">
          <a:avLst/>
        </a:prstGeom>
      </xdr:spPr>
    </xdr:pic>
  </etc:cellImage>
  <etc:cellImage>
    <xdr:pic>
      <xdr:nvPicPr>
        <xdr:cNvPr id="105" name="ID_46DF6D1796594A4080E0E69D46385358" descr="34"/>
        <xdr:cNvPicPr/>
      </xdr:nvPicPr>
      <xdr:blipFill>
        <a:blip r:embed="rId87"/>
        <a:stretch>
          <a:fillRect/>
        </a:stretch>
      </xdr:blipFill>
      <xdr:spPr>
        <a:xfrm>
          <a:off x="0" y="0"/>
          <a:ext cx="10058400" cy="4618990"/>
        </a:xfrm>
        <a:prstGeom prst="rect">
          <a:avLst/>
        </a:prstGeom>
      </xdr:spPr>
    </xdr:pic>
  </etc:cellImage>
  <etc:cellImage>
    <xdr:pic>
      <xdr:nvPicPr>
        <xdr:cNvPr id="107" name="ID_0612249631A144E8ABFE746F6247B1AC" descr="36"/>
        <xdr:cNvPicPr/>
      </xdr:nvPicPr>
      <xdr:blipFill>
        <a:blip r:embed="rId88"/>
        <a:stretch>
          <a:fillRect/>
        </a:stretch>
      </xdr:blipFill>
      <xdr:spPr>
        <a:xfrm>
          <a:off x="0" y="0"/>
          <a:ext cx="10058400" cy="4709795"/>
        </a:xfrm>
        <a:prstGeom prst="rect">
          <a:avLst/>
        </a:prstGeom>
      </xdr:spPr>
    </xdr:pic>
  </etc:cellImage>
  <etc:cellImage>
    <xdr:pic>
      <xdr:nvPicPr>
        <xdr:cNvPr id="109" name="ID_9C0F441FEDD14CB190296BD682046915" descr="38"/>
        <xdr:cNvPicPr/>
      </xdr:nvPicPr>
      <xdr:blipFill>
        <a:blip r:embed="rId89"/>
        <a:stretch>
          <a:fillRect/>
        </a:stretch>
      </xdr:blipFill>
      <xdr:spPr>
        <a:xfrm>
          <a:off x="0" y="0"/>
          <a:ext cx="10058400" cy="4138930"/>
        </a:xfrm>
        <a:prstGeom prst="rect">
          <a:avLst/>
        </a:prstGeom>
      </xdr:spPr>
    </xdr:pic>
  </etc:cellImage>
  <etc:cellImage>
    <xdr:pic>
      <xdr:nvPicPr>
        <xdr:cNvPr id="110" name="ID_D3C55CA0969E492B99936F66A9E21DE4" descr="39"/>
        <xdr:cNvPicPr/>
      </xdr:nvPicPr>
      <xdr:blipFill>
        <a:blip r:embed="rId90"/>
        <a:stretch>
          <a:fillRect/>
        </a:stretch>
      </xdr:blipFill>
      <xdr:spPr>
        <a:xfrm>
          <a:off x="0" y="0"/>
          <a:ext cx="10058400" cy="4591685"/>
        </a:xfrm>
        <a:prstGeom prst="rect">
          <a:avLst/>
        </a:prstGeom>
      </xdr:spPr>
    </xdr:pic>
  </etc:cellImage>
  <etc:cellImage>
    <xdr:pic>
      <xdr:nvPicPr>
        <xdr:cNvPr id="111" name="ID_8BD9D3444DFB45B3972EB820323C5420" descr="40"/>
        <xdr:cNvPicPr/>
      </xdr:nvPicPr>
      <xdr:blipFill>
        <a:blip r:embed="rId91"/>
        <a:stretch>
          <a:fillRect/>
        </a:stretch>
      </xdr:blipFill>
      <xdr:spPr>
        <a:xfrm>
          <a:off x="0" y="0"/>
          <a:ext cx="10058400" cy="4346575"/>
        </a:xfrm>
        <a:prstGeom prst="rect">
          <a:avLst/>
        </a:prstGeom>
      </xdr:spPr>
    </xdr:pic>
  </etc:cellImage>
  <etc:cellImage>
    <xdr:pic>
      <xdr:nvPicPr>
        <xdr:cNvPr id="112" name="ID_62B4D57C4F524E7489AED738D5FC5A4D" descr="41"/>
        <xdr:cNvPicPr/>
      </xdr:nvPicPr>
      <xdr:blipFill>
        <a:blip r:embed="rId92"/>
        <a:stretch>
          <a:fillRect/>
        </a:stretch>
      </xdr:blipFill>
      <xdr:spPr>
        <a:xfrm>
          <a:off x="0" y="0"/>
          <a:ext cx="10059035" cy="4608830"/>
        </a:xfrm>
        <a:prstGeom prst="rect">
          <a:avLst/>
        </a:prstGeom>
      </xdr:spPr>
    </xdr:pic>
  </etc:cellImage>
  <etc:cellImage>
    <xdr:pic>
      <xdr:nvPicPr>
        <xdr:cNvPr id="113" name="ID_F8B5DA3D6C1747FE99EC0373A877DDA1" descr="42"/>
        <xdr:cNvPicPr/>
      </xdr:nvPicPr>
      <xdr:blipFill>
        <a:blip r:embed="rId93"/>
        <a:stretch>
          <a:fillRect/>
        </a:stretch>
      </xdr:blipFill>
      <xdr:spPr>
        <a:xfrm>
          <a:off x="0" y="0"/>
          <a:ext cx="10058400" cy="4553585"/>
        </a:xfrm>
        <a:prstGeom prst="rect">
          <a:avLst/>
        </a:prstGeom>
      </xdr:spPr>
    </xdr:pic>
  </etc:cellImage>
  <etc:cellImage>
    <xdr:pic>
      <xdr:nvPicPr>
        <xdr:cNvPr id="114" name="ID_6F0F6F92736E47C1A78770528B09BAA2" descr="43"/>
        <xdr:cNvPicPr/>
      </xdr:nvPicPr>
      <xdr:blipFill>
        <a:blip r:embed="rId94"/>
        <a:stretch>
          <a:fillRect/>
        </a:stretch>
      </xdr:blipFill>
      <xdr:spPr>
        <a:xfrm>
          <a:off x="0" y="0"/>
          <a:ext cx="10058400" cy="4482465"/>
        </a:xfrm>
        <a:prstGeom prst="rect">
          <a:avLst/>
        </a:prstGeom>
      </xdr:spPr>
    </xdr:pic>
  </etc:cellImage>
  <etc:cellImage>
    <xdr:pic>
      <xdr:nvPicPr>
        <xdr:cNvPr id="116" name="ID_417E007872ED4E80991199AC78992AA5" descr="45"/>
        <xdr:cNvPicPr/>
      </xdr:nvPicPr>
      <xdr:blipFill>
        <a:blip r:embed="rId95"/>
        <a:stretch>
          <a:fillRect/>
        </a:stretch>
      </xdr:blipFill>
      <xdr:spPr>
        <a:xfrm>
          <a:off x="0" y="0"/>
          <a:ext cx="10058400" cy="4771390"/>
        </a:xfrm>
        <a:prstGeom prst="rect">
          <a:avLst/>
        </a:prstGeom>
      </xdr:spPr>
    </xdr:pic>
  </etc:cellImage>
  <etc:cellImage>
    <xdr:pic>
      <xdr:nvPicPr>
        <xdr:cNvPr id="117" name="ID_C29F73547C0544619B8B4FCF48161A6D" descr="46"/>
        <xdr:cNvPicPr/>
      </xdr:nvPicPr>
      <xdr:blipFill>
        <a:blip r:embed="rId96"/>
        <a:stretch>
          <a:fillRect/>
        </a:stretch>
      </xdr:blipFill>
      <xdr:spPr>
        <a:xfrm>
          <a:off x="0" y="0"/>
          <a:ext cx="10058400" cy="4387215"/>
        </a:xfrm>
        <a:prstGeom prst="rect">
          <a:avLst/>
        </a:prstGeom>
      </xdr:spPr>
    </xdr:pic>
  </etc:cellImage>
  <etc:cellImage>
    <xdr:pic>
      <xdr:nvPicPr>
        <xdr:cNvPr id="119" name="ID_4588A750145F4AA38B52F6B35BB2468A" descr="48"/>
        <xdr:cNvPicPr/>
      </xdr:nvPicPr>
      <xdr:blipFill>
        <a:blip r:embed="rId97"/>
        <a:stretch>
          <a:fillRect/>
        </a:stretch>
      </xdr:blipFill>
      <xdr:spPr>
        <a:xfrm>
          <a:off x="0" y="0"/>
          <a:ext cx="10058400" cy="4821555"/>
        </a:xfrm>
        <a:prstGeom prst="rect">
          <a:avLst/>
        </a:prstGeom>
      </xdr:spPr>
    </xdr:pic>
  </etc:cellImage>
  <etc:cellImage>
    <xdr:pic>
      <xdr:nvPicPr>
        <xdr:cNvPr id="121" name="ID_7C20C21C36EE481BA5A5819F60CB7A34" descr="50"/>
        <xdr:cNvPicPr/>
      </xdr:nvPicPr>
      <xdr:blipFill>
        <a:blip r:embed="rId98"/>
        <a:stretch>
          <a:fillRect/>
        </a:stretch>
      </xdr:blipFill>
      <xdr:spPr>
        <a:xfrm>
          <a:off x="0" y="0"/>
          <a:ext cx="10058400" cy="4401185"/>
        </a:xfrm>
        <a:prstGeom prst="rect">
          <a:avLst/>
        </a:prstGeom>
      </xdr:spPr>
    </xdr:pic>
  </etc:cellImage>
  <etc:cellImage>
    <xdr:pic>
      <xdr:nvPicPr>
        <xdr:cNvPr id="122" name="ID_E062ECD99448436FA2AE0EED6DBB656F" descr="51"/>
        <xdr:cNvPicPr/>
      </xdr:nvPicPr>
      <xdr:blipFill>
        <a:blip r:embed="rId99"/>
        <a:stretch>
          <a:fillRect/>
        </a:stretch>
      </xdr:blipFill>
      <xdr:spPr>
        <a:xfrm>
          <a:off x="0" y="0"/>
          <a:ext cx="10058400" cy="4952365"/>
        </a:xfrm>
        <a:prstGeom prst="rect">
          <a:avLst/>
        </a:prstGeom>
      </xdr:spPr>
    </xdr:pic>
  </etc:cellImage>
  <etc:cellImage>
    <xdr:pic>
      <xdr:nvPicPr>
        <xdr:cNvPr id="123" name="ID_E1CD1289AC7C49E89AD77C77F6173AF4" descr="52"/>
        <xdr:cNvPicPr/>
      </xdr:nvPicPr>
      <xdr:blipFill>
        <a:blip r:embed="rId100"/>
        <a:stretch>
          <a:fillRect/>
        </a:stretch>
      </xdr:blipFill>
      <xdr:spPr>
        <a:xfrm>
          <a:off x="0" y="0"/>
          <a:ext cx="10058400" cy="5010785"/>
        </a:xfrm>
        <a:prstGeom prst="rect">
          <a:avLst/>
        </a:prstGeom>
      </xdr:spPr>
    </xdr:pic>
  </etc:cellImage>
  <etc:cellImage>
    <xdr:pic>
      <xdr:nvPicPr>
        <xdr:cNvPr id="124" name="ID_DF0E85EB7A8C4ABE84EE7A5D9B2D2084" descr="53"/>
        <xdr:cNvPicPr/>
      </xdr:nvPicPr>
      <xdr:blipFill>
        <a:blip r:embed="rId101"/>
        <a:stretch>
          <a:fillRect/>
        </a:stretch>
      </xdr:blipFill>
      <xdr:spPr>
        <a:xfrm>
          <a:off x="0" y="0"/>
          <a:ext cx="10058400" cy="4843780"/>
        </a:xfrm>
        <a:prstGeom prst="rect">
          <a:avLst/>
        </a:prstGeom>
      </xdr:spPr>
    </xdr:pic>
  </etc:cellImage>
  <etc:cellImage>
    <xdr:pic>
      <xdr:nvPicPr>
        <xdr:cNvPr id="126" name="ID_5EB082B09E1949D8B197999E946DEE5A" descr="55"/>
        <xdr:cNvPicPr/>
      </xdr:nvPicPr>
      <xdr:blipFill>
        <a:blip r:embed="rId102"/>
        <a:stretch>
          <a:fillRect/>
        </a:stretch>
      </xdr:blipFill>
      <xdr:spPr>
        <a:xfrm>
          <a:off x="0" y="0"/>
          <a:ext cx="10058400" cy="5026025"/>
        </a:xfrm>
        <a:prstGeom prst="rect">
          <a:avLst/>
        </a:prstGeom>
      </xdr:spPr>
    </xdr:pic>
  </etc:cellImage>
  <etc:cellImage>
    <xdr:pic>
      <xdr:nvPicPr>
        <xdr:cNvPr id="127" name="ID_FBC48A1E744A479A9DFC22DEB1E4B895" descr="56"/>
        <xdr:cNvPicPr/>
      </xdr:nvPicPr>
      <xdr:blipFill>
        <a:blip r:embed="rId103"/>
        <a:stretch>
          <a:fillRect/>
        </a:stretch>
      </xdr:blipFill>
      <xdr:spPr>
        <a:xfrm>
          <a:off x="0" y="0"/>
          <a:ext cx="10058400" cy="4834255"/>
        </a:xfrm>
        <a:prstGeom prst="rect">
          <a:avLst/>
        </a:prstGeom>
      </xdr:spPr>
    </xdr:pic>
  </etc:cellImage>
  <etc:cellImage>
    <xdr:pic>
      <xdr:nvPicPr>
        <xdr:cNvPr id="128" name="ID_F36527BB22E04AE783267CC57FE59290" descr="57"/>
        <xdr:cNvPicPr/>
      </xdr:nvPicPr>
      <xdr:blipFill>
        <a:blip r:embed="rId104"/>
        <a:stretch>
          <a:fillRect/>
        </a:stretch>
      </xdr:blipFill>
      <xdr:spPr>
        <a:xfrm>
          <a:off x="0" y="0"/>
          <a:ext cx="10058400" cy="4692015"/>
        </a:xfrm>
        <a:prstGeom prst="rect">
          <a:avLst/>
        </a:prstGeom>
      </xdr:spPr>
    </xdr:pic>
  </etc:cellImage>
  <etc:cellImage>
    <xdr:pic>
      <xdr:nvPicPr>
        <xdr:cNvPr id="129" name="ID_A0391003FCD04891A4B1D031DACB4001" descr="58"/>
        <xdr:cNvPicPr/>
      </xdr:nvPicPr>
      <xdr:blipFill>
        <a:blip r:embed="rId105"/>
        <a:stretch>
          <a:fillRect/>
        </a:stretch>
      </xdr:blipFill>
      <xdr:spPr>
        <a:xfrm>
          <a:off x="0" y="0"/>
          <a:ext cx="10059035" cy="4420870"/>
        </a:xfrm>
        <a:prstGeom prst="rect">
          <a:avLst/>
        </a:prstGeom>
      </xdr:spPr>
    </xdr:pic>
  </etc:cellImage>
  <etc:cellImage>
    <xdr:pic>
      <xdr:nvPicPr>
        <xdr:cNvPr id="131" name="ID_1F49AFF6816C4D78BBA09E5DBD0F3C27" descr="60"/>
        <xdr:cNvPicPr/>
      </xdr:nvPicPr>
      <xdr:blipFill>
        <a:blip r:embed="rId106"/>
        <a:stretch>
          <a:fillRect/>
        </a:stretch>
      </xdr:blipFill>
      <xdr:spPr>
        <a:xfrm>
          <a:off x="0" y="0"/>
          <a:ext cx="10058400" cy="4495800"/>
        </a:xfrm>
        <a:prstGeom prst="rect">
          <a:avLst/>
        </a:prstGeom>
      </xdr:spPr>
    </xdr:pic>
  </etc:cellImage>
  <etc:cellImage>
    <xdr:pic>
      <xdr:nvPicPr>
        <xdr:cNvPr id="132" name="ID_EED5B1D59EF14C37868E3A65F2EBF623" descr="61"/>
        <xdr:cNvPicPr/>
      </xdr:nvPicPr>
      <xdr:blipFill>
        <a:blip r:embed="rId107"/>
        <a:stretch>
          <a:fillRect/>
        </a:stretch>
      </xdr:blipFill>
      <xdr:spPr>
        <a:xfrm>
          <a:off x="0" y="0"/>
          <a:ext cx="10058400" cy="4711700"/>
        </a:xfrm>
        <a:prstGeom prst="rect">
          <a:avLst/>
        </a:prstGeom>
      </xdr:spPr>
    </xdr:pic>
  </etc:cellImage>
  <etc:cellImage>
    <xdr:pic>
      <xdr:nvPicPr>
        <xdr:cNvPr id="133" name="ID_6105D31A9E124DFEAB447AE8A2A2F968" descr="62"/>
        <xdr:cNvPicPr/>
      </xdr:nvPicPr>
      <xdr:blipFill>
        <a:blip r:embed="rId108"/>
        <a:stretch>
          <a:fillRect/>
        </a:stretch>
      </xdr:blipFill>
      <xdr:spPr>
        <a:xfrm>
          <a:off x="0" y="0"/>
          <a:ext cx="10058400" cy="5085080"/>
        </a:xfrm>
        <a:prstGeom prst="rect">
          <a:avLst/>
        </a:prstGeom>
      </xdr:spPr>
    </xdr:pic>
  </etc:cellImage>
  <etc:cellImage>
    <xdr:pic>
      <xdr:nvPicPr>
        <xdr:cNvPr id="134" name="ID_0DEDDCC4DF844114A3E1D55C81321008" descr="63"/>
        <xdr:cNvPicPr/>
      </xdr:nvPicPr>
      <xdr:blipFill>
        <a:blip r:embed="rId109"/>
        <a:stretch>
          <a:fillRect/>
        </a:stretch>
      </xdr:blipFill>
      <xdr:spPr>
        <a:xfrm>
          <a:off x="0" y="0"/>
          <a:ext cx="10058400" cy="5015865"/>
        </a:xfrm>
        <a:prstGeom prst="rect">
          <a:avLst/>
        </a:prstGeom>
      </xdr:spPr>
    </xdr:pic>
  </etc:cellImage>
  <etc:cellImage>
    <xdr:pic>
      <xdr:nvPicPr>
        <xdr:cNvPr id="135" name="ID_16CA526AD57242648B5E47034713A2A1" descr="64"/>
        <xdr:cNvPicPr/>
      </xdr:nvPicPr>
      <xdr:blipFill>
        <a:blip r:embed="rId110"/>
        <a:stretch>
          <a:fillRect/>
        </a:stretch>
      </xdr:blipFill>
      <xdr:spPr>
        <a:xfrm>
          <a:off x="0" y="0"/>
          <a:ext cx="10058400" cy="5005705"/>
        </a:xfrm>
        <a:prstGeom prst="rect">
          <a:avLst/>
        </a:prstGeom>
      </xdr:spPr>
    </xdr:pic>
  </etc:cellImage>
  <etc:cellImage>
    <xdr:pic>
      <xdr:nvPicPr>
        <xdr:cNvPr id="136" name="ID_4367A764AF4648F6ABF612B61B107696" descr="65"/>
        <xdr:cNvPicPr/>
      </xdr:nvPicPr>
      <xdr:blipFill>
        <a:blip r:embed="rId111"/>
        <a:stretch>
          <a:fillRect/>
        </a:stretch>
      </xdr:blipFill>
      <xdr:spPr>
        <a:xfrm>
          <a:off x="0" y="0"/>
          <a:ext cx="10059035" cy="4677410"/>
        </a:xfrm>
        <a:prstGeom prst="rect">
          <a:avLst/>
        </a:prstGeom>
      </xdr:spPr>
    </xdr:pic>
  </etc:cellImage>
  <etc:cellImage>
    <xdr:pic>
      <xdr:nvPicPr>
        <xdr:cNvPr id="137" name="ID_336B6DB7E6FF4AC6A6148590CCE4DD77" descr="66"/>
        <xdr:cNvPicPr/>
      </xdr:nvPicPr>
      <xdr:blipFill>
        <a:blip r:embed="rId112"/>
        <a:stretch>
          <a:fillRect/>
        </a:stretch>
      </xdr:blipFill>
      <xdr:spPr>
        <a:xfrm>
          <a:off x="0" y="0"/>
          <a:ext cx="10058400" cy="4980940"/>
        </a:xfrm>
        <a:prstGeom prst="rect">
          <a:avLst/>
        </a:prstGeom>
      </xdr:spPr>
    </xdr:pic>
  </etc:cellImage>
  <etc:cellImage>
    <xdr:pic>
      <xdr:nvPicPr>
        <xdr:cNvPr id="138" name="ID_053A5B0B59714D1CB959486546EB5981" descr="67"/>
        <xdr:cNvPicPr/>
      </xdr:nvPicPr>
      <xdr:blipFill>
        <a:blip r:embed="rId113"/>
        <a:stretch>
          <a:fillRect/>
        </a:stretch>
      </xdr:blipFill>
      <xdr:spPr>
        <a:xfrm>
          <a:off x="0" y="0"/>
          <a:ext cx="10058400" cy="5167630"/>
        </a:xfrm>
        <a:prstGeom prst="rect">
          <a:avLst/>
        </a:prstGeom>
      </xdr:spPr>
    </xdr:pic>
  </etc:cellImage>
  <etc:cellImage>
    <xdr:pic>
      <xdr:nvPicPr>
        <xdr:cNvPr id="139" name="ID_523452C79A2144F4AFC7CD0B6710D5C9" descr="68"/>
        <xdr:cNvPicPr/>
      </xdr:nvPicPr>
      <xdr:blipFill>
        <a:blip r:embed="rId114"/>
        <a:stretch>
          <a:fillRect/>
        </a:stretch>
      </xdr:blipFill>
      <xdr:spPr>
        <a:xfrm>
          <a:off x="0" y="0"/>
          <a:ext cx="10058400" cy="5186680"/>
        </a:xfrm>
        <a:prstGeom prst="rect">
          <a:avLst/>
        </a:prstGeom>
      </xdr:spPr>
    </xdr:pic>
  </etc:cellImage>
  <etc:cellImage>
    <xdr:pic>
      <xdr:nvPicPr>
        <xdr:cNvPr id="140" name="ID_023938FE3F814DBB8DA306AE8B10F775" descr="69"/>
        <xdr:cNvPicPr/>
      </xdr:nvPicPr>
      <xdr:blipFill>
        <a:blip r:embed="rId115"/>
        <a:stretch>
          <a:fillRect/>
        </a:stretch>
      </xdr:blipFill>
      <xdr:spPr>
        <a:xfrm>
          <a:off x="0" y="0"/>
          <a:ext cx="10058400" cy="5135245"/>
        </a:xfrm>
        <a:prstGeom prst="rect">
          <a:avLst/>
        </a:prstGeom>
      </xdr:spPr>
    </xdr:pic>
  </etc:cellImage>
  <etc:cellImage>
    <xdr:pic>
      <xdr:nvPicPr>
        <xdr:cNvPr id="141" name="ID_698C90B9E3CA432187C09F389012414D" descr="70"/>
        <xdr:cNvPicPr/>
      </xdr:nvPicPr>
      <xdr:blipFill>
        <a:blip r:embed="rId116"/>
        <a:stretch>
          <a:fillRect/>
        </a:stretch>
      </xdr:blipFill>
      <xdr:spPr>
        <a:xfrm>
          <a:off x="0" y="0"/>
          <a:ext cx="10058400" cy="5322570"/>
        </a:xfrm>
        <a:prstGeom prst="rect">
          <a:avLst/>
        </a:prstGeom>
      </xdr:spPr>
    </xdr:pic>
  </etc:cellImage>
  <etc:cellImage>
    <xdr:pic>
      <xdr:nvPicPr>
        <xdr:cNvPr id="143" name="ID_DDAF34F4496A4AA8891BA5DA60A1E3D1" descr="72"/>
        <xdr:cNvPicPr/>
      </xdr:nvPicPr>
      <xdr:blipFill>
        <a:blip r:embed="rId117"/>
        <a:stretch>
          <a:fillRect/>
        </a:stretch>
      </xdr:blipFill>
      <xdr:spPr>
        <a:xfrm>
          <a:off x="0" y="0"/>
          <a:ext cx="10058400" cy="5450205"/>
        </a:xfrm>
        <a:prstGeom prst="rect">
          <a:avLst/>
        </a:prstGeom>
      </xdr:spPr>
    </xdr:pic>
  </etc:cellImage>
  <etc:cellImage>
    <xdr:pic>
      <xdr:nvPicPr>
        <xdr:cNvPr id="144" name="ID_71B4EBE9F4CE4268B653935F857EC700" descr="73"/>
        <xdr:cNvPicPr/>
      </xdr:nvPicPr>
      <xdr:blipFill>
        <a:blip r:embed="rId118"/>
        <a:stretch>
          <a:fillRect/>
        </a:stretch>
      </xdr:blipFill>
      <xdr:spPr>
        <a:xfrm>
          <a:off x="0" y="0"/>
          <a:ext cx="10058400" cy="4446905"/>
        </a:xfrm>
        <a:prstGeom prst="rect">
          <a:avLst/>
        </a:prstGeom>
      </xdr:spPr>
    </xdr:pic>
  </etc:cellImage>
  <etc:cellImage>
    <xdr:pic>
      <xdr:nvPicPr>
        <xdr:cNvPr id="145" name="ID_6EB98B32DB1B40FB87DDA4F183C77525" descr="14"/>
        <xdr:cNvPicPr/>
      </xdr:nvPicPr>
      <xdr:blipFill>
        <a:blip r:embed="rId119"/>
        <a:stretch>
          <a:fillRect/>
        </a:stretch>
      </xdr:blipFill>
      <xdr:spPr>
        <a:xfrm>
          <a:off x="0" y="0"/>
          <a:ext cx="10058400" cy="5419725"/>
        </a:xfrm>
        <a:prstGeom prst="rect">
          <a:avLst/>
        </a:prstGeom>
      </xdr:spPr>
    </xdr:pic>
  </etc:cellImage>
  <etc:cellImage>
    <xdr:pic>
      <xdr:nvPicPr>
        <xdr:cNvPr id="146" name="ID_3FDF0C2438144B6A91F31BEB57C8DA68" descr="15"/>
        <xdr:cNvPicPr/>
      </xdr:nvPicPr>
      <xdr:blipFill>
        <a:blip r:embed="rId120"/>
        <a:stretch>
          <a:fillRect/>
        </a:stretch>
      </xdr:blipFill>
      <xdr:spPr>
        <a:xfrm>
          <a:off x="0" y="0"/>
          <a:ext cx="10058400" cy="4671695"/>
        </a:xfrm>
        <a:prstGeom prst="rect">
          <a:avLst/>
        </a:prstGeom>
      </xdr:spPr>
    </xdr:pic>
  </etc:cellImage>
  <etc:cellImage>
    <xdr:pic>
      <xdr:nvPicPr>
        <xdr:cNvPr id="147" name="ID_C0887E5BA25A4B7482FF56A7BAA40197" descr="16"/>
        <xdr:cNvPicPr/>
      </xdr:nvPicPr>
      <xdr:blipFill>
        <a:blip r:embed="rId121"/>
        <a:stretch>
          <a:fillRect/>
        </a:stretch>
      </xdr:blipFill>
      <xdr:spPr>
        <a:xfrm>
          <a:off x="0" y="0"/>
          <a:ext cx="10058400" cy="5386705"/>
        </a:xfrm>
        <a:prstGeom prst="rect">
          <a:avLst/>
        </a:prstGeom>
      </xdr:spPr>
    </xdr:pic>
  </etc:cellImage>
  <etc:cellImage>
    <xdr:pic>
      <xdr:nvPicPr>
        <xdr:cNvPr id="148" name="ID_874036F25BCC4B7197DEF76D969D8C46" descr="35"/>
        <xdr:cNvPicPr/>
      </xdr:nvPicPr>
      <xdr:blipFill>
        <a:blip r:embed="rId122"/>
        <a:stretch>
          <a:fillRect/>
        </a:stretch>
      </xdr:blipFill>
      <xdr:spPr>
        <a:xfrm>
          <a:off x="0" y="0"/>
          <a:ext cx="10058400" cy="4625975"/>
        </a:xfrm>
        <a:prstGeom prst="rect">
          <a:avLst/>
        </a:prstGeom>
      </xdr:spPr>
    </xdr:pic>
  </etc:cellImage>
  <etc:cellImage>
    <xdr:pic>
      <xdr:nvPicPr>
        <xdr:cNvPr id="7" name="ID_7615EC732CDD4A3E9714E156744170B9" descr="3"/>
        <xdr:cNvPicPr/>
      </xdr:nvPicPr>
      <xdr:blipFill>
        <a:blip r:embed="rId123"/>
        <a:stretch>
          <a:fillRect/>
        </a:stretch>
      </xdr:blipFill>
      <xdr:spPr>
        <a:xfrm>
          <a:off x="0" y="0"/>
          <a:ext cx="10058400" cy="4333240"/>
        </a:xfrm>
        <a:prstGeom prst="rect">
          <a:avLst/>
        </a:prstGeom>
      </xdr:spPr>
    </xdr:pic>
  </etc:cellImage>
  <etc:cellImage>
    <xdr:pic>
      <xdr:nvPicPr>
        <xdr:cNvPr id="54" name="ID_EC8E689BDA2B43888C4E13506AC09529" descr="4"/>
        <xdr:cNvPicPr/>
      </xdr:nvPicPr>
      <xdr:blipFill>
        <a:blip r:embed="rId124"/>
        <a:stretch>
          <a:fillRect/>
        </a:stretch>
      </xdr:blipFill>
      <xdr:spPr>
        <a:xfrm>
          <a:off x="0" y="0"/>
          <a:ext cx="10058400" cy="4015740"/>
        </a:xfrm>
        <a:prstGeom prst="rect">
          <a:avLst/>
        </a:prstGeom>
      </xdr:spPr>
    </xdr:pic>
  </etc:cellImage>
  <etc:cellImage>
    <xdr:pic>
      <xdr:nvPicPr>
        <xdr:cNvPr id="58" name="ID_CB3FF4918243412DA29E221CFADFB0FC" descr="5"/>
        <xdr:cNvPicPr/>
      </xdr:nvPicPr>
      <xdr:blipFill>
        <a:blip r:embed="rId125"/>
        <a:stretch>
          <a:fillRect/>
        </a:stretch>
      </xdr:blipFill>
      <xdr:spPr>
        <a:xfrm>
          <a:off x="0" y="0"/>
          <a:ext cx="10058400" cy="4810125"/>
        </a:xfrm>
        <a:prstGeom prst="rect">
          <a:avLst/>
        </a:prstGeom>
      </xdr:spPr>
    </xdr:pic>
  </etc:cellImage>
  <etc:cellImage>
    <xdr:pic>
      <xdr:nvPicPr>
        <xdr:cNvPr id="59" name="ID_106D107CC6364A9F97FA77BAA51A7E0A" descr="6"/>
        <xdr:cNvPicPr/>
      </xdr:nvPicPr>
      <xdr:blipFill>
        <a:blip r:embed="rId126"/>
        <a:stretch>
          <a:fillRect/>
        </a:stretch>
      </xdr:blipFill>
      <xdr:spPr>
        <a:xfrm>
          <a:off x="0" y="0"/>
          <a:ext cx="10058400" cy="4493895"/>
        </a:xfrm>
        <a:prstGeom prst="rect">
          <a:avLst/>
        </a:prstGeom>
      </xdr:spPr>
    </xdr:pic>
  </etc:cellImage>
  <etc:cellImage>
    <xdr:pic>
      <xdr:nvPicPr>
        <xdr:cNvPr id="84" name="ID_E6F05E6BD5E54172A988CA88A134A467" descr="7"/>
        <xdr:cNvPicPr/>
      </xdr:nvPicPr>
      <xdr:blipFill>
        <a:blip r:embed="rId127"/>
        <a:stretch>
          <a:fillRect/>
        </a:stretch>
      </xdr:blipFill>
      <xdr:spPr>
        <a:xfrm>
          <a:off x="0" y="0"/>
          <a:ext cx="10058400" cy="4766945"/>
        </a:xfrm>
        <a:prstGeom prst="rect">
          <a:avLst/>
        </a:prstGeom>
      </xdr:spPr>
    </xdr:pic>
  </etc:cellImage>
  <etc:cellImage>
    <xdr:pic>
      <xdr:nvPicPr>
        <xdr:cNvPr id="85" name="ID_60A259290C45425597D9AEA7B162F4C4" descr="8"/>
        <xdr:cNvPicPr/>
      </xdr:nvPicPr>
      <xdr:blipFill>
        <a:blip r:embed="rId128"/>
        <a:stretch>
          <a:fillRect/>
        </a:stretch>
      </xdr:blipFill>
      <xdr:spPr>
        <a:xfrm>
          <a:off x="0" y="0"/>
          <a:ext cx="10058400" cy="4376420"/>
        </a:xfrm>
        <a:prstGeom prst="rect">
          <a:avLst/>
        </a:prstGeom>
      </xdr:spPr>
    </xdr:pic>
  </etc:cellImage>
  <etc:cellImage>
    <xdr:pic>
      <xdr:nvPicPr>
        <xdr:cNvPr id="86" name="ID_6DF3E5707D3A479AA131C4A88BC712BF" descr="9"/>
        <xdr:cNvPicPr/>
      </xdr:nvPicPr>
      <xdr:blipFill>
        <a:blip r:embed="rId129"/>
        <a:stretch>
          <a:fillRect/>
        </a:stretch>
      </xdr:blipFill>
      <xdr:spPr>
        <a:xfrm>
          <a:off x="0" y="0"/>
          <a:ext cx="10058400" cy="4315460"/>
        </a:xfrm>
        <a:prstGeom prst="rect">
          <a:avLst/>
        </a:prstGeom>
      </xdr:spPr>
    </xdr:pic>
  </etc:cellImage>
  <etc:cellImage>
    <xdr:pic>
      <xdr:nvPicPr>
        <xdr:cNvPr id="92" name="ID_79E11442EB5E4535B1B9F688EB786E84" descr="10"/>
        <xdr:cNvPicPr/>
      </xdr:nvPicPr>
      <xdr:blipFill>
        <a:blip r:embed="rId130"/>
        <a:stretch>
          <a:fillRect/>
        </a:stretch>
      </xdr:blipFill>
      <xdr:spPr>
        <a:xfrm>
          <a:off x="0" y="0"/>
          <a:ext cx="10058400" cy="4575810"/>
        </a:xfrm>
        <a:prstGeom prst="rect">
          <a:avLst/>
        </a:prstGeom>
      </xdr:spPr>
    </xdr:pic>
  </etc:cellImage>
  <etc:cellImage>
    <xdr:pic>
      <xdr:nvPicPr>
        <xdr:cNvPr id="106" name="ID_0BA20D7E11204415A646626628F9CFD2" descr="11"/>
        <xdr:cNvPicPr/>
      </xdr:nvPicPr>
      <xdr:blipFill>
        <a:blip r:embed="rId131"/>
        <a:stretch>
          <a:fillRect/>
        </a:stretch>
      </xdr:blipFill>
      <xdr:spPr>
        <a:xfrm>
          <a:off x="0" y="0"/>
          <a:ext cx="10058400" cy="4748530"/>
        </a:xfrm>
        <a:prstGeom prst="rect">
          <a:avLst/>
        </a:prstGeom>
      </xdr:spPr>
    </xdr:pic>
  </etc:cellImage>
  <etc:cellImage>
    <xdr:pic>
      <xdr:nvPicPr>
        <xdr:cNvPr id="150" name="ID_F0083FD573AD4030A3DCD691A481209C" descr="13"/>
        <xdr:cNvPicPr/>
      </xdr:nvPicPr>
      <xdr:blipFill>
        <a:blip r:embed="rId132"/>
        <a:stretch>
          <a:fillRect/>
        </a:stretch>
      </xdr:blipFill>
      <xdr:spPr>
        <a:xfrm>
          <a:off x="0" y="0"/>
          <a:ext cx="10058400" cy="4525010"/>
        </a:xfrm>
        <a:prstGeom prst="rect">
          <a:avLst/>
        </a:prstGeom>
      </xdr:spPr>
    </xdr:pic>
  </etc:cellImage>
  <etc:cellImage>
    <xdr:pic>
      <xdr:nvPicPr>
        <xdr:cNvPr id="152" name="ID_DE038DE05BD040FF899DB92975B3A091" descr="15"/>
        <xdr:cNvPicPr/>
      </xdr:nvPicPr>
      <xdr:blipFill>
        <a:blip r:embed="rId133"/>
        <a:stretch>
          <a:fillRect/>
        </a:stretch>
      </xdr:blipFill>
      <xdr:spPr>
        <a:xfrm>
          <a:off x="0" y="0"/>
          <a:ext cx="10058400" cy="4448810"/>
        </a:xfrm>
        <a:prstGeom prst="rect">
          <a:avLst/>
        </a:prstGeom>
      </xdr:spPr>
    </xdr:pic>
  </etc:cellImage>
  <etc:cellImage>
    <xdr:pic>
      <xdr:nvPicPr>
        <xdr:cNvPr id="154" name="ID_6EC30BEBFEE248E09E36DC80B6E89EAC" descr="17"/>
        <xdr:cNvPicPr/>
      </xdr:nvPicPr>
      <xdr:blipFill>
        <a:blip r:embed="rId134"/>
        <a:stretch>
          <a:fillRect/>
        </a:stretch>
      </xdr:blipFill>
      <xdr:spPr>
        <a:xfrm>
          <a:off x="0" y="0"/>
          <a:ext cx="10058400" cy="5064125"/>
        </a:xfrm>
        <a:prstGeom prst="rect">
          <a:avLst/>
        </a:prstGeom>
      </xdr:spPr>
    </xdr:pic>
  </etc:cellImage>
  <etc:cellImage>
    <xdr:pic>
      <xdr:nvPicPr>
        <xdr:cNvPr id="155" name="ID_3120A10125B8402288234A9B7303430D" descr="18"/>
        <xdr:cNvPicPr/>
      </xdr:nvPicPr>
      <xdr:blipFill>
        <a:blip r:embed="rId135"/>
        <a:stretch>
          <a:fillRect/>
        </a:stretch>
      </xdr:blipFill>
      <xdr:spPr>
        <a:xfrm>
          <a:off x="0" y="0"/>
          <a:ext cx="10058400" cy="4699635"/>
        </a:xfrm>
        <a:prstGeom prst="rect">
          <a:avLst/>
        </a:prstGeom>
      </xdr:spPr>
    </xdr:pic>
  </etc:cellImage>
  <etc:cellImage>
    <xdr:pic>
      <xdr:nvPicPr>
        <xdr:cNvPr id="156" name="ID_E87F350A2207455D8C68B4A59D998E01" descr="19"/>
        <xdr:cNvPicPr/>
      </xdr:nvPicPr>
      <xdr:blipFill>
        <a:blip r:embed="rId136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57" name="ID_C861234084F4401B9D938C867331355C" descr="20"/>
        <xdr:cNvPicPr/>
      </xdr:nvPicPr>
      <xdr:blipFill>
        <a:blip r:embed="rId137"/>
        <a:stretch>
          <a:fillRect/>
        </a:stretch>
      </xdr:blipFill>
      <xdr:spPr>
        <a:xfrm>
          <a:off x="0" y="0"/>
          <a:ext cx="10058400" cy="4692650"/>
        </a:xfrm>
        <a:prstGeom prst="rect">
          <a:avLst/>
        </a:prstGeom>
      </xdr:spPr>
    </xdr:pic>
  </etc:cellImage>
  <etc:cellImage>
    <xdr:pic>
      <xdr:nvPicPr>
        <xdr:cNvPr id="158" name="ID_008B75945C9A4B22B2E2F00F006BCAC6" descr="21"/>
        <xdr:cNvPicPr/>
      </xdr:nvPicPr>
      <xdr:blipFill>
        <a:blip r:embed="rId138"/>
        <a:stretch>
          <a:fillRect/>
        </a:stretch>
      </xdr:blipFill>
      <xdr:spPr>
        <a:xfrm>
          <a:off x="0" y="0"/>
          <a:ext cx="10058400" cy="4807585"/>
        </a:xfrm>
        <a:prstGeom prst="rect">
          <a:avLst/>
        </a:prstGeom>
      </xdr:spPr>
    </xdr:pic>
  </etc:cellImage>
  <etc:cellImage>
    <xdr:pic>
      <xdr:nvPicPr>
        <xdr:cNvPr id="159" name="ID_60721439F02A49B79AEF5EED96966601" descr="22"/>
        <xdr:cNvPicPr/>
      </xdr:nvPicPr>
      <xdr:blipFill>
        <a:blip r:embed="rId139"/>
        <a:stretch>
          <a:fillRect/>
        </a:stretch>
      </xdr:blipFill>
      <xdr:spPr>
        <a:xfrm>
          <a:off x="0" y="0"/>
          <a:ext cx="10058400" cy="4234815"/>
        </a:xfrm>
        <a:prstGeom prst="rect">
          <a:avLst/>
        </a:prstGeom>
      </xdr:spPr>
    </xdr:pic>
  </etc:cellImage>
  <etc:cellImage>
    <xdr:pic>
      <xdr:nvPicPr>
        <xdr:cNvPr id="160" name="ID_C0E065CA46994FC6B7D6E7CC747A9FC1" descr="23"/>
        <xdr:cNvPicPr/>
      </xdr:nvPicPr>
      <xdr:blipFill>
        <a:blip r:embed="rId140"/>
        <a:stretch>
          <a:fillRect/>
        </a:stretch>
      </xdr:blipFill>
      <xdr:spPr>
        <a:xfrm>
          <a:off x="0" y="0"/>
          <a:ext cx="10058400" cy="4463415"/>
        </a:xfrm>
        <a:prstGeom prst="rect">
          <a:avLst/>
        </a:prstGeom>
      </xdr:spPr>
    </xdr:pic>
  </etc:cellImage>
  <etc:cellImage>
    <xdr:pic>
      <xdr:nvPicPr>
        <xdr:cNvPr id="161" name="ID_9EE87139EF584AA683D0C8014AB0A734" descr="24"/>
        <xdr:cNvPicPr/>
      </xdr:nvPicPr>
      <xdr:blipFill>
        <a:blip r:embed="rId141"/>
        <a:stretch>
          <a:fillRect/>
        </a:stretch>
      </xdr:blipFill>
      <xdr:spPr>
        <a:xfrm>
          <a:off x="0" y="0"/>
          <a:ext cx="10058400" cy="4741545"/>
        </a:xfrm>
        <a:prstGeom prst="rect">
          <a:avLst/>
        </a:prstGeom>
      </xdr:spPr>
    </xdr:pic>
  </etc:cellImage>
  <etc:cellImage>
    <xdr:pic>
      <xdr:nvPicPr>
        <xdr:cNvPr id="162" name="ID_CB3F671A06524358828F261DAFF47722" descr="25"/>
        <xdr:cNvPicPr/>
      </xdr:nvPicPr>
      <xdr:blipFill>
        <a:blip r:embed="rId142"/>
        <a:stretch>
          <a:fillRect/>
        </a:stretch>
      </xdr:blipFill>
      <xdr:spPr>
        <a:xfrm>
          <a:off x="0" y="0"/>
          <a:ext cx="10058400" cy="4875530"/>
        </a:xfrm>
        <a:prstGeom prst="rect">
          <a:avLst/>
        </a:prstGeom>
      </xdr:spPr>
    </xdr:pic>
  </etc:cellImage>
  <etc:cellImage>
    <xdr:pic>
      <xdr:nvPicPr>
        <xdr:cNvPr id="163" name="ID_1A4F0F9228064F5C8392C44EC616874A" descr="26"/>
        <xdr:cNvPicPr/>
      </xdr:nvPicPr>
      <xdr:blipFill>
        <a:blip r:embed="rId143"/>
        <a:stretch>
          <a:fillRect/>
        </a:stretch>
      </xdr:blipFill>
      <xdr:spPr>
        <a:xfrm>
          <a:off x="0" y="0"/>
          <a:ext cx="10058400" cy="4333240"/>
        </a:xfrm>
        <a:prstGeom prst="rect">
          <a:avLst/>
        </a:prstGeom>
      </xdr:spPr>
    </xdr:pic>
  </etc:cellImage>
  <etc:cellImage>
    <xdr:pic>
      <xdr:nvPicPr>
        <xdr:cNvPr id="164" name="ID_81B3CEF7AFBC40C6BBBCD5202281B109" descr="27"/>
        <xdr:cNvPicPr/>
      </xdr:nvPicPr>
      <xdr:blipFill>
        <a:blip r:embed="rId144"/>
        <a:stretch>
          <a:fillRect/>
        </a:stretch>
      </xdr:blipFill>
      <xdr:spPr>
        <a:xfrm>
          <a:off x="0" y="0"/>
          <a:ext cx="10058400" cy="4581525"/>
        </a:xfrm>
        <a:prstGeom prst="rect">
          <a:avLst/>
        </a:prstGeom>
      </xdr:spPr>
    </xdr:pic>
  </etc:cellImage>
  <etc:cellImage>
    <xdr:pic>
      <xdr:nvPicPr>
        <xdr:cNvPr id="165" name="ID_D6DA04F2B47C49DF9A44F6282534FE33" descr="28"/>
        <xdr:cNvPicPr/>
      </xdr:nvPicPr>
      <xdr:blipFill>
        <a:blip r:embed="rId145"/>
        <a:stretch>
          <a:fillRect/>
        </a:stretch>
      </xdr:blipFill>
      <xdr:spPr>
        <a:xfrm>
          <a:off x="0" y="0"/>
          <a:ext cx="10058400" cy="4762500"/>
        </a:xfrm>
        <a:prstGeom prst="rect">
          <a:avLst/>
        </a:prstGeom>
      </xdr:spPr>
    </xdr:pic>
  </etc:cellImage>
  <etc:cellImage>
    <xdr:pic>
      <xdr:nvPicPr>
        <xdr:cNvPr id="166" name="ID_8E8891AFCA784903A5DA726B1D60A178" descr="29"/>
        <xdr:cNvPicPr/>
      </xdr:nvPicPr>
      <xdr:blipFill>
        <a:blip r:embed="rId146"/>
        <a:stretch>
          <a:fillRect/>
        </a:stretch>
      </xdr:blipFill>
      <xdr:spPr>
        <a:xfrm>
          <a:off x="0" y="0"/>
          <a:ext cx="10058400" cy="4114800"/>
        </a:xfrm>
        <a:prstGeom prst="rect">
          <a:avLst/>
        </a:prstGeom>
      </xdr:spPr>
    </xdr:pic>
  </etc:cellImage>
  <etc:cellImage>
    <xdr:pic>
      <xdr:nvPicPr>
        <xdr:cNvPr id="167" name="ID_00E55E218C5B477A9839B51F10E2EA4F" descr="30"/>
        <xdr:cNvPicPr/>
      </xdr:nvPicPr>
      <xdr:blipFill>
        <a:blip r:embed="rId147"/>
        <a:stretch>
          <a:fillRect/>
        </a:stretch>
      </xdr:blipFill>
      <xdr:spPr>
        <a:xfrm>
          <a:off x="0" y="0"/>
          <a:ext cx="10058400" cy="4732655"/>
        </a:xfrm>
        <a:prstGeom prst="rect">
          <a:avLst/>
        </a:prstGeom>
      </xdr:spPr>
    </xdr:pic>
  </etc:cellImage>
  <etc:cellImage>
    <xdr:pic>
      <xdr:nvPicPr>
        <xdr:cNvPr id="168" name="ID_21BBF88BD48145B98A0FA8FC6E411FF4" descr="31"/>
        <xdr:cNvPicPr/>
      </xdr:nvPicPr>
      <xdr:blipFill>
        <a:blip r:embed="rId148"/>
        <a:stretch>
          <a:fillRect/>
        </a:stretch>
      </xdr:blipFill>
      <xdr:spPr>
        <a:xfrm>
          <a:off x="0" y="0"/>
          <a:ext cx="10058400" cy="4779645"/>
        </a:xfrm>
        <a:prstGeom prst="rect">
          <a:avLst/>
        </a:prstGeom>
      </xdr:spPr>
    </xdr:pic>
  </etc:cellImage>
  <etc:cellImage>
    <xdr:pic>
      <xdr:nvPicPr>
        <xdr:cNvPr id="170" name="ID_C0ECA4051F3F4B599BE80217889EF9F9" descr="33"/>
        <xdr:cNvPicPr/>
      </xdr:nvPicPr>
      <xdr:blipFill>
        <a:blip r:embed="rId149"/>
        <a:stretch>
          <a:fillRect/>
        </a:stretch>
      </xdr:blipFill>
      <xdr:spPr>
        <a:xfrm>
          <a:off x="0" y="0"/>
          <a:ext cx="10058400" cy="4890770"/>
        </a:xfrm>
        <a:prstGeom prst="rect">
          <a:avLst/>
        </a:prstGeom>
      </xdr:spPr>
    </xdr:pic>
  </etc:cellImage>
  <etc:cellImage>
    <xdr:pic>
      <xdr:nvPicPr>
        <xdr:cNvPr id="171" name="ID_F27975B92BD54D13887F6BC774E55F77" descr="34"/>
        <xdr:cNvPicPr/>
      </xdr:nvPicPr>
      <xdr:blipFill>
        <a:blip r:embed="rId150"/>
        <a:stretch>
          <a:fillRect/>
        </a:stretch>
      </xdr:blipFill>
      <xdr:spPr>
        <a:xfrm>
          <a:off x="0" y="0"/>
          <a:ext cx="10058400" cy="4310380"/>
        </a:xfrm>
        <a:prstGeom prst="rect">
          <a:avLst/>
        </a:prstGeom>
      </xdr:spPr>
    </xdr:pic>
  </etc:cellImage>
  <etc:cellImage>
    <xdr:pic>
      <xdr:nvPicPr>
        <xdr:cNvPr id="172" name="ID_EC16565AA7C045FAAA4CC6CE14472E1C" descr="32"/>
        <xdr:cNvPicPr/>
      </xdr:nvPicPr>
      <xdr:blipFill>
        <a:blip r:embed="rId136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73" name="ID_22FD5F5A44454CF2AB025B3FE6EA3ECB" descr="35"/>
        <xdr:cNvPicPr/>
      </xdr:nvPicPr>
      <xdr:blipFill>
        <a:blip r:embed="rId136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74" name="ID_BFBD7619CC7D4614B9A6C81E5D5B6B7F" descr="36"/>
        <xdr:cNvPicPr/>
      </xdr:nvPicPr>
      <xdr:blipFill>
        <a:blip r:embed="rId136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75" name="ID_3B7D39B3026D46F7B0938CAE6A012225" descr="37"/>
        <xdr:cNvPicPr/>
      </xdr:nvPicPr>
      <xdr:blipFill>
        <a:blip r:embed="rId151"/>
        <a:stretch>
          <a:fillRect/>
        </a:stretch>
      </xdr:blipFill>
      <xdr:spPr>
        <a:xfrm>
          <a:off x="0" y="0"/>
          <a:ext cx="10058400" cy="5184140"/>
        </a:xfrm>
        <a:prstGeom prst="rect">
          <a:avLst/>
        </a:prstGeom>
      </xdr:spPr>
    </xdr:pic>
  </etc:cellImage>
  <etc:cellImage>
    <xdr:pic>
      <xdr:nvPicPr>
        <xdr:cNvPr id="177" name="ID_643F98737DE54E2F98D108C5BA2FD098" descr="39"/>
        <xdr:cNvPicPr/>
      </xdr:nvPicPr>
      <xdr:blipFill>
        <a:blip r:embed="rId136"/>
        <a:stretch>
          <a:fillRect/>
        </a:stretch>
      </xdr:blipFill>
      <xdr:spPr>
        <a:xfrm>
          <a:off x="0" y="0"/>
          <a:ext cx="10058400" cy="4681855"/>
        </a:xfrm>
        <a:prstGeom prst="rect">
          <a:avLst/>
        </a:prstGeom>
      </xdr:spPr>
    </xdr:pic>
  </etc:cellImage>
  <etc:cellImage>
    <xdr:pic>
      <xdr:nvPicPr>
        <xdr:cNvPr id="180" name="ID_07BBEB5BA2FF497A80AF4714A5AC1740" descr="42"/>
        <xdr:cNvPicPr/>
      </xdr:nvPicPr>
      <xdr:blipFill>
        <a:blip r:embed="rId152"/>
        <a:stretch>
          <a:fillRect/>
        </a:stretch>
      </xdr:blipFill>
      <xdr:spPr>
        <a:xfrm>
          <a:off x="0" y="0"/>
          <a:ext cx="10059035" cy="4349115"/>
        </a:xfrm>
        <a:prstGeom prst="rect">
          <a:avLst/>
        </a:prstGeom>
      </xdr:spPr>
    </xdr:pic>
  </etc:cellImage>
  <etc:cellImage>
    <xdr:pic>
      <xdr:nvPicPr>
        <xdr:cNvPr id="181" name="ID_B9BCCF74A82F4735BEA681C2727174E6" descr="43"/>
        <xdr:cNvPicPr/>
      </xdr:nvPicPr>
      <xdr:blipFill>
        <a:blip r:embed="rId153"/>
        <a:stretch>
          <a:fillRect/>
        </a:stretch>
      </xdr:blipFill>
      <xdr:spPr>
        <a:xfrm>
          <a:off x="0" y="0"/>
          <a:ext cx="10058400" cy="5201285"/>
        </a:xfrm>
        <a:prstGeom prst="rect">
          <a:avLst/>
        </a:prstGeom>
      </xdr:spPr>
    </xdr:pic>
  </etc:cellImage>
  <etc:cellImage>
    <xdr:pic>
      <xdr:nvPicPr>
        <xdr:cNvPr id="182" name="ID_FC95D50C1D3A427A86E9FF8B193385B3" descr="44"/>
        <xdr:cNvPicPr/>
      </xdr:nvPicPr>
      <xdr:blipFill>
        <a:blip r:embed="rId154"/>
        <a:stretch>
          <a:fillRect/>
        </a:stretch>
      </xdr:blipFill>
      <xdr:spPr>
        <a:xfrm>
          <a:off x="0" y="0"/>
          <a:ext cx="10058400" cy="4659630"/>
        </a:xfrm>
        <a:prstGeom prst="rect">
          <a:avLst/>
        </a:prstGeom>
      </xdr:spPr>
    </xdr:pic>
  </etc:cellImage>
  <etc:cellImage>
    <xdr:pic>
      <xdr:nvPicPr>
        <xdr:cNvPr id="183" name="ID_7497D4CD7CEE4C54A49E94D37357A5FD" descr="45"/>
        <xdr:cNvPicPr/>
      </xdr:nvPicPr>
      <xdr:blipFill>
        <a:blip r:embed="rId155"/>
        <a:stretch>
          <a:fillRect/>
        </a:stretch>
      </xdr:blipFill>
      <xdr:spPr>
        <a:xfrm>
          <a:off x="0" y="0"/>
          <a:ext cx="10058400" cy="4365625"/>
        </a:xfrm>
        <a:prstGeom prst="rect">
          <a:avLst/>
        </a:prstGeom>
      </xdr:spPr>
    </xdr:pic>
  </etc:cellImage>
  <etc:cellImage>
    <xdr:pic>
      <xdr:nvPicPr>
        <xdr:cNvPr id="184" name="ID_E93FC865CD654030B36348A9ECB53119" descr="46"/>
        <xdr:cNvPicPr/>
      </xdr:nvPicPr>
      <xdr:blipFill>
        <a:blip r:embed="rId156"/>
        <a:stretch>
          <a:fillRect/>
        </a:stretch>
      </xdr:blipFill>
      <xdr:spPr>
        <a:xfrm>
          <a:off x="0" y="0"/>
          <a:ext cx="10058400" cy="4099560"/>
        </a:xfrm>
        <a:prstGeom prst="rect">
          <a:avLst/>
        </a:prstGeom>
      </xdr:spPr>
    </xdr:pic>
  </etc:cellImage>
  <etc:cellImage>
    <xdr:pic>
      <xdr:nvPicPr>
        <xdr:cNvPr id="185" name="ID_5B67C3D3B49E4E17A2E168B31DB22E29" descr="47"/>
        <xdr:cNvPicPr/>
      </xdr:nvPicPr>
      <xdr:blipFill>
        <a:blip r:embed="rId157"/>
        <a:stretch>
          <a:fillRect/>
        </a:stretch>
      </xdr:blipFill>
      <xdr:spPr>
        <a:xfrm>
          <a:off x="0" y="0"/>
          <a:ext cx="10058400" cy="4231640"/>
        </a:xfrm>
        <a:prstGeom prst="rect">
          <a:avLst/>
        </a:prstGeom>
      </xdr:spPr>
    </xdr:pic>
  </etc:cellImage>
  <etc:cellImage>
    <xdr:pic>
      <xdr:nvPicPr>
        <xdr:cNvPr id="186" name="ID_9A67617A706D4166ABBDD68361050244" descr="50"/>
        <xdr:cNvPicPr/>
      </xdr:nvPicPr>
      <xdr:blipFill>
        <a:blip r:embed="rId158"/>
        <a:stretch>
          <a:fillRect/>
        </a:stretch>
      </xdr:blipFill>
      <xdr:spPr>
        <a:xfrm>
          <a:off x="0" y="0"/>
          <a:ext cx="10058400" cy="4834255"/>
        </a:xfrm>
        <a:prstGeom prst="rect">
          <a:avLst/>
        </a:prstGeom>
      </xdr:spPr>
    </xdr:pic>
  </etc:cellImage>
  <etc:cellImage>
    <xdr:pic>
      <xdr:nvPicPr>
        <xdr:cNvPr id="187" name="ID_66259312266F4A0F8ED1D2B65FCB253D" descr="51"/>
        <xdr:cNvPicPr/>
      </xdr:nvPicPr>
      <xdr:blipFill>
        <a:blip r:embed="rId159"/>
        <a:stretch>
          <a:fillRect/>
        </a:stretch>
      </xdr:blipFill>
      <xdr:spPr>
        <a:xfrm>
          <a:off x="0" y="0"/>
          <a:ext cx="10059035" cy="4384040"/>
        </a:xfrm>
        <a:prstGeom prst="rect">
          <a:avLst/>
        </a:prstGeom>
      </xdr:spPr>
    </xdr:pic>
  </etc:cellImage>
  <etc:cellImage>
    <xdr:pic>
      <xdr:nvPicPr>
        <xdr:cNvPr id="169" name="ID_8816679AE75F4E07901254FA90945AAD" descr="52"/>
        <xdr:cNvPicPr/>
      </xdr:nvPicPr>
      <xdr:blipFill>
        <a:blip r:embed="rId160"/>
        <a:stretch>
          <a:fillRect/>
        </a:stretch>
      </xdr:blipFill>
      <xdr:spPr>
        <a:xfrm>
          <a:off x="0" y="0"/>
          <a:ext cx="10058400" cy="5093335"/>
        </a:xfrm>
        <a:prstGeom prst="rect">
          <a:avLst/>
        </a:prstGeom>
      </xdr:spPr>
    </xdr:pic>
  </etc:cellImage>
  <etc:cellImage>
    <xdr:pic>
      <xdr:nvPicPr>
        <xdr:cNvPr id="190" name="ID_DE6A07FAB0794147BCB657F4BF743E19" descr="53"/>
        <xdr:cNvPicPr/>
      </xdr:nvPicPr>
      <xdr:blipFill>
        <a:blip r:embed="rId161"/>
        <a:stretch>
          <a:fillRect/>
        </a:stretch>
      </xdr:blipFill>
      <xdr:spPr>
        <a:xfrm>
          <a:off x="0" y="0"/>
          <a:ext cx="10058400" cy="5011420"/>
        </a:xfrm>
        <a:prstGeom prst="rect">
          <a:avLst/>
        </a:prstGeom>
      </xdr:spPr>
    </xdr:pic>
  </etc:cellImage>
  <etc:cellImage>
    <xdr:pic>
      <xdr:nvPicPr>
        <xdr:cNvPr id="191" name="ID_CB39CA4C27334A258D71797027FBABE9" descr="54"/>
        <xdr:cNvPicPr/>
      </xdr:nvPicPr>
      <xdr:blipFill>
        <a:blip r:embed="rId162"/>
        <a:stretch>
          <a:fillRect/>
        </a:stretch>
      </xdr:blipFill>
      <xdr:spPr>
        <a:xfrm>
          <a:off x="0" y="0"/>
          <a:ext cx="10058400" cy="5036820"/>
        </a:xfrm>
        <a:prstGeom prst="rect">
          <a:avLst/>
        </a:prstGeom>
      </xdr:spPr>
    </xdr:pic>
  </etc:cellImage>
  <etc:cellImage>
    <xdr:pic>
      <xdr:nvPicPr>
        <xdr:cNvPr id="192" name="ID_9345FEBF0019474787D92C2AF397EF33" descr="55"/>
        <xdr:cNvPicPr/>
      </xdr:nvPicPr>
      <xdr:blipFill>
        <a:blip r:embed="rId163"/>
        <a:stretch>
          <a:fillRect/>
        </a:stretch>
      </xdr:blipFill>
      <xdr:spPr>
        <a:xfrm>
          <a:off x="0" y="0"/>
          <a:ext cx="10058400" cy="5048250"/>
        </a:xfrm>
        <a:prstGeom prst="rect">
          <a:avLst/>
        </a:prstGeom>
      </xdr:spPr>
    </xdr:pic>
  </etc:cellImage>
  <etc:cellImage>
    <xdr:pic>
      <xdr:nvPicPr>
        <xdr:cNvPr id="193" name="ID_4FB3DB1C97E841B1BDAB1ED10F4F3722" descr="56"/>
        <xdr:cNvPicPr/>
      </xdr:nvPicPr>
      <xdr:blipFill>
        <a:blip r:embed="rId164"/>
        <a:stretch>
          <a:fillRect/>
        </a:stretch>
      </xdr:blipFill>
      <xdr:spPr>
        <a:xfrm>
          <a:off x="0" y="0"/>
          <a:ext cx="10058400" cy="4984750"/>
        </a:xfrm>
        <a:prstGeom prst="rect">
          <a:avLst/>
        </a:prstGeom>
      </xdr:spPr>
    </xdr:pic>
  </etc:cellImage>
  <etc:cellImage>
    <xdr:pic>
      <xdr:nvPicPr>
        <xdr:cNvPr id="195" name="ID_A43E41D38D6A4F1DB00DBDF06B5ADCFD" descr="57"/>
        <xdr:cNvPicPr/>
      </xdr:nvPicPr>
      <xdr:blipFill>
        <a:blip r:embed="rId165"/>
        <a:stretch>
          <a:fillRect/>
        </a:stretch>
      </xdr:blipFill>
      <xdr:spPr>
        <a:xfrm>
          <a:off x="0" y="0"/>
          <a:ext cx="10058400" cy="4949825"/>
        </a:xfrm>
        <a:prstGeom prst="rect">
          <a:avLst/>
        </a:prstGeom>
      </xdr:spPr>
    </xdr:pic>
  </etc:cellImage>
  <etc:cellImage>
    <xdr:pic>
      <xdr:nvPicPr>
        <xdr:cNvPr id="196" name="ID_1D08A9E7BA61468489C5D01ABB3C9C19" descr="58"/>
        <xdr:cNvPicPr/>
      </xdr:nvPicPr>
      <xdr:blipFill>
        <a:blip r:embed="rId166"/>
        <a:stretch>
          <a:fillRect/>
        </a:stretch>
      </xdr:blipFill>
      <xdr:spPr>
        <a:xfrm>
          <a:off x="0" y="0"/>
          <a:ext cx="10058400" cy="4792345"/>
        </a:xfrm>
        <a:prstGeom prst="rect">
          <a:avLst/>
        </a:prstGeom>
      </xdr:spPr>
    </xdr:pic>
  </etc:cellImage>
  <etc:cellImage>
    <xdr:pic>
      <xdr:nvPicPr>
        <xdr:cNvPr id="197" name="ID_C5E57C48027C464FA3F7F1D62BD93647" descr="60"/>
        <xdr:cNvPicPr/>
      </xdr:nvPicPr>
      <xdr:blipFill>
        <a:blip r:embed="rId167"/>
        <a:stretch>
          <a:fillRect/>
        </a:stretch>
      </xdr:blipFill>
      <xdr:spPr>
        <a:xfrm>
          <a:off x="0" y="0"/>
          <a:ext cx="10058400" cy="4637405"/>
        </a:xfrm>
        <a:prstGeom prst="rect">
          <a:avLst/>
        </a:prstGeom>
      </xdr:spPr>
    </xdr:pic>
  </etc:cellImage>
  <etc:cellImage>
    <xdr:pic>
      <xdr:nvPicPr>
        <xdr:cNvPr id="194" name="ID_4788CBB3AA16459FB8686FF8B3E0669A" descr="61"/>
        <xdr:cNvPicPr/>
      </xdr:nvPicPr>
      <xdr:blipFill>
        <a:blip r:embed="rId168"/>
        <a:stretch>
          <a:fillRect/>
        </a:stretch>
      </xdr:blipFill>
      <xdr:spPr>
        <a:xfrm>
          <a:off x="0" y="0"/>
          <a:ext cx="10058400" cy="5048250"/>
        </a:xfrm>
        <a:prstGeom prst="rect">
          <a:avLst/>
        </a:prstGeom>
      </xdr:spPr>
    </xdr:pic>
  </etc:cellImage>
  <etc:cellImage>
    <xdr:pic>
      <xdr:nvPicPr>
        <xdr:cNvPr id="198" name="ID_53537E3777D3474D9E7840F4FCAE07C8" descr="62"/>
        <xdr:cNvPicPr/>
      </xdr:nvPicPr>
      <xdr:blipFill>
        <a:blip r:embed="rId169"/>
        <a:stretch>
          <a:fillRect/>
        </a:stretch>
      </xdr:blipFill>
      <xdr:spPr>
        <a:xfrm>
          <a:off x="0" y="0"/>
          <a:ext cx="10059035" cy="4810760"/>
        </a:xfrm>
        <a:prstGeom prst="rect">
          <a:avLst/>
        </a:prstGeom>
      </xdr:spPr>
    </xdr:pic>
  </etc:cellImage>
  <etc:cellImage>
    <xdr:pic>
      <xdr:nvPicPr>
        <xdr:cNvPr id="199" name="ID_8E065CECED7643B5BF03825081FD4EE7" descr="65"/>
        <xdr:cNvPicPr/>
      </xdr:nvPicPr>
      <xdr:blipFill>
        <a:blip r:embed="rId170"/>
        <a:stretch>
          <a:fillRect/>
        </a:stretch>
      </xdr:blipFill>
      <xdr:spPr>
        <a:xfrm>
          <a:off x="0" y="0"/>
          <a:ext cx="10059035" cy="4824095"/>
        </a:xfrm>
        <a:prstGeom prst="rect">
          <a:avLst/>
        </a:prstGeom>
      </xdr:spPr>
    </xdr:pic>
  </etc:cellImage>
  <etc:cellImage>
    <xdr:pic>
      <xdr:nvPicPr>
        <xdr:cNvPr id="200" name="ID_01E3427EE1094669B7483E3FAB6560D0" descr="73"/>
        <xdr:cNvPicPr/>
      </xdr:nvPicPr>
      <xdr:blipFill>
        <a:blip r:embed="rId171"/>
        <a:stretch>
          <a:fillRect/>
        </a:stretch>
      </xdr:blipFill>
      <xdr:spPr>
        <a:xfrm>
          <a:off x="0" y="0"/>
          <a:ext cx="10058400" cy="4767580"/>
        </a:xfrm>
        <a:prstGeom prst="rect">
          <a:avLst/>
        </a:prstGeom>
      </xdr:spPr>
    </xdr:pic>
  </etc:cellImage>
  <etc:cellImage>
    <xdr:pic>
      <xdr:nvPicPr>
        <xdr:cNvPr id="201" name="ID_7D9E8133C25B41FB9B389C098B12A577" descr="70"/>
        <xdr:cNvPicPr/>
      </xdr:nvPicPr>
      <xdr:blipFill>
        <a:blip r:embed="rId172"/>
        <a:stretch>
          <a:fillRect/>
        </a:stretch>
      </xdr:blipFill>
      <xdr:spPr>
        <a:xfrm>
          <a:off x="0" y="0"/>
          <a:ext cx="10058400" cy="4757420"/>
        </a:xfrm>
        <a:prstGeom prst="rect">
          <a:avLst/>
        </a:prstGeom>
      </xdr:spPr>
    </xdr:pic>
  </etc:cellImage>
  <etc:cellImage>
    <xdr:pic>
      <xdr:nvPicPr>
        <xdr:cNvPr id="202" name="ID_A3C6B21065D84051B66CCC0673D9698D" descr="66"/>
        <xdr:cNvPicPr/>
      </xdr:nvPicPr>
      <xdr:blipFill>
        <a:blip r:embed="rId173"/>
        <a:stretch>
          <a:fillRect/>
        </a:stretch>
      </xdr:blipFill>
      <xdr:spPr>
        <a:xfrm>
          <a:off x="0" y="0"/>
          <a:ext cx="10058400" cy="4973320"/>
        </a:xfrm>
        <a:prstGeom prst="rect">
          <a:avLst/>
        </a:prstGeom>
      </xdr:spPr>
    </xdr:pic>
  </etc:cellImage>
  <etc:cellImage>
    <xdr:pic>
      <xdr:nvPicPr>
        <xdr:cNvPr id="203" name="ID_108BCADE5CBE456ABAA8B45E52DF9C6A" descr="67"/>
        <xdr:cNvPicPr/>
      </xdr:nvPicPr>
      <xdr:blipFill>
        <a:blip r:embed="rId173"/>
        <a:stretch>
          <a:fillRect/>
        </a:stretch>
      </xdr:blipFill>
      <xdr:spPr>
        <a:xfrm>
          <a:off x="0" y="0"/>
          <a:ext cx="10058400" cy="4973320"/>
        </a:xfrm>
        <a:prstGeom prst="rect">
          <a:avLst/>
        </a:prstGeom>
      </xdr:spPr>
    </xdr:pic>
  </etc:cellImage>
  <etc:cellImage>
    <xdr:pic>
      <xdr:nvPicPr>
        <xdr:cNvPr id="204" name="ID_7D4E659472A142FA87CB0EE5B1D7B768" descr="71"/>
        <xdr:cNvPicPr/>
      </xdr:nvPicPr>
      <xdr:blipFill>
        <a:blip r:embed="rId174"/>
        <a:stretch>
          <a:fillRect/>
        </a:stretch>
      </xdr:blipFill>
      <xdr:spPr>
        <a:xfrm>
          <a:off x="0" y="0"/>
          <a:ext cx="10058400" cy="5012055"/>
        </a:xfrm>
        <a:prstGeom prst="rect">
          <a:avLst/>
        </a:prstGeom>
      </xdr:spPr>
    </xdr:pic>
  </etc:cellImage>
  <etc:cellImage>
    <xdr:pic>
      <xdr:nvPicPr>
        <xdr:cNvPr id="205" name="ID_5127D6CDF72C4A69BACC897A12F532C1" descr="72"/>
        <xdr:cNvPicPr/>
      </xdr:nvPicPr>
      <xdr:blipFill>
        <a:blip r:embed="rId175"/>
        <a:stretch>
          <a:fillRect/>
        </a:stretch>
      </xdr:blipFill>
      <xdr:spPr>
        <a:xfrm>
          <a:off x="0" y="0"/>
          <a:ext cx="10058400" cy="5001260"/>
        </a:xfrm>
        <a:prstGeom prst="rect">
          <a:avLst/>
        </a:prstGeom>
      </xdr:spPr>
    </xdr:pic>
  </etc:cellImage>
  <etc:cellImage>
    <xdr:pic>
      <xdr:nvPicPr>
        <xdr:cNvPr id="206" name="ID_CED9D2E53F77426C80EC5D2E1027EEEA" descr="63"/>
        <xdr:cNvPicPr/>
      </xdr:nvPicPr>
      <xdr:blipFill>
        <a:blip r:embed="rId176"/>
        <a:stretch>
          <a:fillRect/>
        </a:stretch>
      </xdr:blipFill>
      <xdr:spPr>
        <a:xfrm>
          <a:off x="0" y="0"/>
          <a:ext cx="10058400" cy="4641215"/>
        </a:xfrm>
        <a:prstGeom prst="rect">
          <a:avLst/>
        </a:prstGeom>
      </xdr:spPr>
    </xdr:pic>
  </etc:cellImage>
  <etc:cellImage>
    <xdr:pic>
      <xdr:nvPicPr>
        <xdr:cNvPr id="207" name="ID_89F9CC24409F46288ACB3665AF68367C" descr="64"/>
        <xdr:cNvPicPr/>
      </xdr:nvPicPr>
      <xdr:blipFill>
        <a:blip r:embed="rId176"/>
        <a:stretch>
          <a:fillRect/>
        </a:stretch>
      </xdr:blipFill>
      <xdr:spPr>
        <a:xfrm>
          <a:off x="0" y="0"/>
          <a:ext cx="10058400" cy="4641215"/>
        </a:xfrm>
        <a:prstGeom prst="rect">
          <a:avLst/>
        </a:prstGeom>
      </xdr:spPr>
    </xdr:pic>
  </etc:cellImage>
  <etc:cellImage>
    <xdr:pic>
      <xdr:nvPicPr>
        <xdr:cNvPr id="208" name="ID_D92E9340885547499DA3676AFF58D545" descr="69"/>
        <xdr:cNvPicPr/>
      </xdr:nvPicPr>
      <xdr:blipFill>
        <a:blip r:embed="rId177"/>
        <a:stretch>
          <a:fillRect/>
        </a:stretch>
      </xdr:blipFill>
      <xdr:spPr>
        <a:xfrm>
          <a:off x="0" y="0"/>
          <a:ext cx="10058400" cy="4599940"/>
        </a:xfrm>
        <a:prstGeom prst="rect">
          <a:avLst/>
        </a:prstGeom>
      </xdr:spPr>
    </xdr:pic>
  </etc:cellImage>
  <etc:cellImage>
    <xdr:pic>
      <xdr:nvPicPr>
        <xdr:cNvPr id="209" name="ID_B0B9EEC9401541828464D98436D9395C" descr="38"/>
        <xdr:cNvPicPr/>
      </xdr:nvPicPr>
      <xdr:blipFill>
        <a:blip r:embed="rId178"/>
        <a:stretch>
          <a:fillRect/>
        </a:stretch>
      </xdr:blipFill>
      <xdr:spPr>
        <a:xfrm>
          <a:off x="0" y="0"/>
          <a:ext cx="10058400" cy="4495800"/>
        </a:xfrm>
        <a:prstGeom prst="rect">
          <a:avLst/>
        </a:prstGeom>
      </xdr:spPr>
    </xdr:pic>
  </etc:cellImage>
  <etc:cellImage>
    <xdr:pic>
      <xdr:nvPicPr>
        <xdr:cNvPr id="210" name="ID_08BC4114F64045FE9424EA4BF8CB70BE" descr="41"/>
        <xdr:cNvPicPr/>
      </xdr:nvPicPr>
      <xdr:blipFill>
        <a:blip r:embed="rId179"/>
        <a:stretch>
          <a:fillRect/>
        </a:stretch>
      </xdr:blipFill>
      <xdr:spPr>
        <a:xfrm>
          <a:off x="0" y="0"/>
          <a:ext cx="10058400" cy="4794885"/>
        </a:xfrm>
        <a:prstGeom prst="rect">
          <a:avLst/>
        </a:prstGeom>
      </xdr:spPr>
    </xdr:pic>
  </etc:cellImage>
  <etc:cellImage>
    <xdr:pic>
      <xdr:nvPicPr>
        <xdr:cNvPr id="211" name="ID_BAB13647FF9E4636B246C8F126ACA27E" descr="59"/>
        <xdr:cNvPicPr/>
      </xdr:nvPicPr>
      <xdr:blipFill>
        <a:blip r:embed="rId180"/>
        <a:stretch>
          <a:fillRect/>
        </a:stretch>
      </xdr:blipFill>
      <xdr:spPr>
        <a:xfrm>
          <a:off x="0" y="0"/>
          <a:ext cx="10058400" cy="4779645"/>
        </a:xfrm>
        <a:prstGeom prst="rect">
          <a:avLst/>
        </a:prstGeom>
      </xdr:spPr>
    </xdr:pic>
  </etc:cellImage>
  <etc:cellImage>
    <xdr:pic>
      <xdr:nvPicPr>
        <xdr:cNvPr id="212" name="ID_9A4F804036FF440CB87BC92CE0005175" descr="40"/>
        <xdr:cNvPicPr/>
      </xdr:nvPicPr>
      <xdr:blipFill>
        <a:blip r:embed="rId181"/>
        <a:stretch>
          <a:fillRect/>
        </a:stretch>
      </xdr:blipFill>
      <xdr:spPr>
        <a:xfrm>
          <a:off x="0" y="0"/>
          <a:ext cx="10058400" cy="4968240"/>
        </a:xfrm>
        <a:prstGeom prst="rect">
          <a:avLst/>
        </a:prstGeom>
      </xdr:spPr>
    </xdr:pic>
  </etc:cellImage>
  <etc:cellImage>
    <xdr:pic>
      <xdr:nvPicPr>
        <xdr:cNvPr id="213" name="ID_E1581459D8E04396B11FD004C3E6AFAF" descr="50"/>
        <xdr:cNvPicPr/>
      </xdr:nvPicPr>
      <xdr:blipFill>
        <a:blip r:embed="rId182"/>
        <a:stretch>
          <a:fillRect/>
        </a:stretch>
      </xdr:blipFill>
      <xdr:spPr>
        <a:xfrm>
          <a:off x="0" y="0"/>
          <a:ext cx="10058400" cy="4521835"/>
        </a:xfrm>
        <a:prstGeom prst="rect">
          <a:avLst/>
        </a:prstGeom>
      </xdr:spPr>
    </xdr:pic>
  </etc:cellImage>
  <etc:cellImage>
    <xdr:pic>
      <xdr:nvPicPr>
        <xdr:cNvPr id="214" name="ID_D4024A56EFAC423F8605B12E3DB92C52" descr="51"/>
        <xdr:cNvPicPr/>
      </xdr:nvPicPr>
      <xdr:blipFill>
        <a:blip r:embed="rId183"/>
        <a:stretch>
          <a:fillRect/>
        </a:stretch>
      </xdr:blipFill>
      <xdr:spPr>
        <a:xfrm>
          <a:off x="0" y="0"/>
          <a:ext cx="10058400" cy="4582795"/>
        </a:xfrm>
        <a:prstGeom prst="rect">
          <a:avLst/>
        </a:prstGeom>
      </xdr:spPr>
    </xdr:pic>
  </etc:cellImage>
  <etc:cellImage>
    <xdr:pic>
      <xdr:nvPicPr>
        <xdr:cNvPr id="215" name="ID_827971F6677947819C14577D52CCAE23" descr="12"/>
        <xdr:cNvPicPr/>
      </xdr:nvPicPr>
      <xdr:blipFill>
        <a:blip r:embed="rId184"/>
        <a:stretch>
          <a:fillRect/>
        </a:stretch>
      </xdr:blipFill>
      <xdr:spPr>
        <a:xfrm>
          <a:off x="0" y="0"/>
          <a:ext cx="10058400" cy="4154170"/>
        </a:xfrm>
        <a:prstGeom prst="rect">
          <a:avLst/>
        </a:prstGeom>
      </xdr:spPr>
    </xdr:pic>
  </etc:cellImage>
  <etc:cellImage>
    <xdr:pic>
      <xdr:nvPicPr>
        <xdr:cNvPr id="216" name="ID_26BA2DDEEC5D48BB95DAE76FD3472388" descr="14"/>
        <xdr:cNvPicPr/>
      </xdr:nvPicPr>
      <xdr:blipFill>
        <a:blip r:embed="rId185"/>
        <a:stretch>
          <a:fillRect/>
        </a:stretch>
      </xdr:blipFill>
      <xdr:spPr>
        <a:xfrm>
          <a:off x="0" y="0"/>
          <a:ext cx="10058400" cy="4551680"/>
        </a:xfrm>
        <a:prstGeom prst="rect">
          <a:avLst/>
        </a:prstGeom>
      </xdr:spPr>
    </xdr:pic>
  </etc:cellImage>
  <etc:cellImage>
    <xdr:pic>
      <xdr:nvPicPr>
        <xdr:cNvPr id="217" name="ID_63309AE6279B4EDB8F1FEF27D7BE4D62" descr="16"/>
        <xdr:cNvPicPr/>
      </xdr:nvPicPr>
      <xdr:blipFill>
        <a:blip r:embed="rId186"/>
        <a:stretch>
          <a:fillRect/>
        </a:stretch>
      </xdr:blipFill>
      <xdr:spPr>
        <a:xfrm>
          <a:off x="0" y="0"/>
          <a:ext cx="10058400" cy="4686935"/>
        </a:xfrm>
        <a:prstGeom prst="rect">
          <a:avLst/>
        </a:prstGeom>
      </xdr:spPr>
    </xdr:pic>
  </etc:cellImage>
  <etc:cellImage>
    <xdr:pic>
      <xdr:nvPicPr>
        <xdr:cNvPr id="218" name="ID_54D9D8485CAE4CD1B7E4A1222D898D79" descr="68"/>
        <xdr:cNvPicPr/>
      </xdr:nvPicPr>
      <xdr:blipFill>
        <a:blip r:embed="rId187"/>
        <a:stretch>
          <a:fillRect/>
        </a:stretch>
      </xdr:blipFill>
      <xdr:spPr>
        <a:xfrm>
          <a:off x="0" y="0"/>
          <a:ext cx="10058400" cy="4995545"/>
        </a:xfrm>
        <a:prstGeom prst="rect">
          <a:avLst/>
        </a:prstGeom>
      </xdr:spPr>
    </xdr:pic>
  </etc:cellImage>
  <etc:cellImage>
    <xdr:pic>
      <xdr:nvPicPr>
        <xdr:cNvPr id="108" name="ID_2F369118D07E452BB5226576CCF7DA15" descr="54"/>
        <xdr:cNvPicPr/>
      </xdr:nvPicPr>
      <xdr:blipFill>
        <a:blip r:embed="rId188"/>
        <a:stretch>
          <a:fillRect/>
        </a:stretch>
      </xdr:blipFill>
      <xdr:spPr>
        <a:xfrm>
          <a:off x="0" y="0"/>
          <a:ext cx="10058400" cy="5076825"/>
        </a:xfrm>
        <a:prstGeom prst="rect">
          <a:avLst/>
        </a:prstGeom>
      </xdr:spPr>
    </xdr:pic>
  </etc:cellImage>
  <etc:cellImage>
    <xdr:pic>
      <xdr:nvPicPr>
        <xdr:cNvPr id="176" name="ID_76FFF0159E2F4E27AC0DC9288653EC16" descr="6"/>
        <xdr:cNvPicPr/>
      </xdr:nvPicPr>
      <xdr:blipFill>
        <a:blip r:embed="rId189"/>
        <a:stretch>
          <a:fillRect/>
        </a:stretch>
      </xdr:blipFill>
      <xdr:spPr>
        <a:xfrm>
          <a:off x="0" y="0"/>
          <a:ext cx="10058400" cy="5094605"/>
        </a:xfrm>
        <a:prstGeom prst="rect">
          <a:avLst/>
        </a:prstGeom>
      </xdr:spPr>
    </xdr:pic>
  </etc:cellImage>
  <etc:cellImage>
    <xdr:pic>
      <xdr:nvPicPr>
        <xdr:cNvPr id="178" name="ID_2C9292A1AFE74BEA825679AD9FB20437" descr="18"/>
        <xdr:cNvPicPr/>
      </xdr:nvPicPr>
      <xdr:blipFill>
        <a:blip r:embed="rId190"/>
        <a:stretch>
          <a:fillRect/>
        </a:stretch>
      </xdr:blipFill>
      <xdr:spPr>
        <a:xfrm>
          <a:off x="0" y="0"/>
          <a:ext cx="10058400" cy="5266055"/>
        </a:xfrm>
        <a:prstGeom prst="rect">
          <a:avLst/>
        </a:prstGeom>
      </xdr:spPr>
    </xdr:pic>
  </etc:cellImage>
  <etc:cellImage>
    <xdr:pic>
      <xdr:nvPicPr>
        <xdr:cNvPr id="179" name="ID_B88FD6B150DC4407807920EC30165EDB" descr="21"/>
        <xdr:cNvPicPr/>
      </xdr:nvPicPr>
      <xdr:blipFill>
        <a:blip r:embed="rId191"/>
        <a:stretch>
          <a:fillRect/>
        </a:stretch>
      </xdr:blipFill>
      <xdr:spPr>
        <a:xfrm>
          <a:off x="0" y="0"/>
          <a:ext cx="10058400" cy="5007610"/>
        </a:xfrm>
        <a:prstGeom prst="rect">
          <a:avLst/>
        </a:prstGeom>
      </xdr:spPr>
    </xdr:pic>
  </etc:cellImage>
  <etc:cellImage>
    <xdr:pic>
      <xdr:nvPicPr>
        <xdr:cNvPr id="188" name="ID_9141745AA92F4933863B2CC8CDB9045F" descr="27"/>
        <xdr:cNvPicPr/>
      </xdr:nvPicPr>
      <xdr:blipFill>
        <a:blip r:embed="rId192"/>
        <a:stretch>
          <a:fillRect/>
        </a:stretch>
      </xdr:blipFill>
      <xdr:spPr>
        <a:xfrm>
          <a:off x="0" y="0"/>
          <a:ext cx="10058400" cy="4546600"/>
        </a:xfrm>
        <a:prstGeom prst="rect">
          <a:avLst/>
        </a:prstGeom>
      </xdr:spPr>
    </xdr:pic>
  </etc:cellImage>
  <etc:cellImage>
    <xdr:pic>
      <xdr:nvPicPr>
        <xdr:cNvPr id="189" name="ID_AC5511041CBD42A2A5ED0AADA880F4E2" descr="37"/>
        <xdr:cNvPicPr/>
      </xdr:nvPicPr>
      <xdr:blipFill>
        <a:blip r:embed="rId193"/>
        <a:stretch>
          <a:fillRect/>
        </a:stretch>
      </xdr:blipFill>
      <xdr:spPr>
        <a:xfrm>
          <a:off x="0" y="0"/>
          <a:ext cx="10058400" cy="4576445"/>
        </a:xfrm>
        <a:prstGeom prst="rect">
          <a:avLst/>
        </a:prstGeom>
      </xdr:spPr>
    </xdr:pic>
  </etc:cellImage>
  <etc:cellImage>
    <xdr:pic>
      <xdr:nvPicPr>
        <xdr:cNvPr id="219" name="ID_6EEB025ECBF34A0A8DA5BA8C5D692C68" descr="44"/>
        <xdr:cNvPicPr/>
      </xdr:nvPicPr>
      <xdr:blipFill>
        <a:blip r:embed="rId194"/>
        <a:stretch>
          <a:fillRect/>
        </a:stretch>
      </xdr:blipFill>
      <xdr:spPr>
        <a:xfrm>
          <a:off x="0" y="0"/>
          <a:ext cx="10058400" cy="4826000"/>
        </a:xfrm>
        <a:prstGeom prst="rect">
          <a:avLst/>
        </a:prstGeom>
      </xdr:spPr>
    </xdr:pic>
  </etc:cellImage>
  <etc:cellImage>
    <xdr:pic>
      <xdr:nvPicPr>
        <xdr:cNvPr id="220" name="ID_D20B9380BF5D420BB7B85D64C229DA6C" descr="47"/>
        <xdr:cNvPicPr/>
      </xdr:nvPicPr>
      <xdr:blipFill>
        <a:blip r:embed="rId195"/>
        <a:stretch>
          <a:fillRect/>
        </a:stretch>
      </xdr:blipFill>
      <xdr:spPr>
        <a:xfrm>
          <a:off x="0" y="0"/>
          <a:ext cx="10058400" cy="4627880"/>
        </a:xfrm>
        <a:prstGeom prst="rect">
          <a:avLst/>
        </a:prstGeom>
      </xdr:spPr>
    </xdr:pic>
  </etc:cellImage>
  <etc:cellImage>
    <xdr:pic>
      <xdr:nvPicPr>
        <xdr:cNvPr id="222" name="ID_FCF66D5A53C2422F9D7C69078A5B46CB" descr="49"/>
        <xdr:cNvPicPr/>
      </xdr:nvPicPr>
      <xdr:blipFill>
        <a:blip r:embed="rId196"/>
        <a:stretch>
          <a:fillRect/>
        </a:stretch>
      </xdr:blipFill>
      <xdr:spPr>
        <a:xfrm>
          <a:off x="0" y="0"/>
          <a:ext cx="10058400" cy="4742815"/>
        </a:xfrm>
        <a:prstGeom prst="rect">
          <a:avLst/>
        </a:prstGeom>
      </xdr:spPr>
    </xdr:pic>
  </etc:cellImage>
  <etc:cellImage>
    <xdr:pic>
      <xdr:nvPicPr>
        <xdr:cNvPr id="223" name="ID_D7DDC5C9FA5B456488FA4124B40E6956" descr="59"/>
        <xdr:cNvPicPr/>
      </xdr:nvPicPr>
      <xdr:blipFill>
        <a:blip r:embed="rId197"/>
        <a:stretch>
          <a:fillRect/>
        </a:stretch>
      </xdr:blipFill>
      <xdr:spPr>
        <a:xfrm>
          <a:off x="0" y="0"/>
          <a:ext cx="10058400" cy="4708525"/>
        </a:xfrm>
        <a:prstGeom prst="rect">
          <a:avLst/>
        </a:prstGeom>
      </xdr:spPr>
    </xdr:pic>
  </etc:cellImage>
  <etc:cellImage>
    <xdr:pic>
      <xdr:nvPicPr>
        <xdr:cNvPr id="224" name="ID_EE9677F603A846FEB548F5D295DE3760" descr="71"/>
        <xdr:cNvPicPr/>
      </xdr:nvPicPr>
      <xdr:blipFill>
        <a:blip r:embed="rId198"/>
        <a:stretch>
          <a:fillRect/>
        </a:stretch>
      </xdr:blipFill>
      <xdr:spPr>
        <a:xfrm>
          <a:off x="0" y="0"/>
          <a:ext cx="10058400" cy="4620260"/>
        </a:xfrm>
        <a:prstGeom prst="rect">
          <a:avLst/>
        </a:prstGeom>
      </xdr:spPr>
    </xdr:pic>
  </etc:cellImage>
  <etc:cellImage>
    <xdr:pic>
      <xdr:nvPicPr>
        <xdr:cNvPr id="225" name="ID_496A501FA97A4478B477DDCF746C74A2" descr="17"/>
        <xdr:cNvPicPr/>
      </xdr:nvPicPr>
      <xdr:blipFill>
        <a:blip r:embed="rId199"/>
        <a:stretch>
          <a:fillRect/>
        </a:stretch>
      </xdr:blipFill>
      <xdr:spPr>
        <a:xfrm>
          <a:off x="0" y="0"/>
          <a:ext cx="10058400" cy="476440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<sst xmlns="http://schemas.openxmlformats.org/spreadsheetml/2006/main" count="2340" uniqueCount="852">
  <si>
    <t>Questioni_id</t>
  </si>
  <si>
    <t>Question</t>
  </si>
  <si>
    <t>Img_id</t>
  </si>
  <si>
    <t>Img_cap</t>
  </si>
  <si>
    <t>Text</t>
  </si>
  <si>
    <t>Process_ques1</t>
  </si>
  <si>
    <t>Process_ans1</t>
  </si>
  <si>
    <t>Process_ques2</t>
  </si>
  <si>
    <t>Process_ans2</t>
  </si>
  <si>
    <t>Process_ques3</t>
  </si>
  <si>
    <t>Process_ans3</t>
  </si>
  <si>
    <t>Passage</t>
  </si>
  <si>
    <t>Passage_ori</t>
  </si>
  <si>
    <t>Score</t>
  </si>
  <si>
    <t>Appraise</t>
  </si>
  <si>
    <t>Appr</t>
  </si>
  <si>
    <t>Passage_one</t>
  </si>
  <si>
    <t>Score_one</t>
  </si>
  <si>
    <t>Passage_two</t>
  </si>
  <si>
    <t>Score_two</t>
  </si>
  <si>
    <t>Passage_three</t>
  </si>
  <si>
    <t>Score_three</t>
  </si>
  <si>
    <t>春天来了！仔细观察图片，把你观察到的内容用一段话写下来，也可以写一些你在春天的发现和感受。</t>
  </si>
  <si>
    <t>春游放风筝</t>
  </si>
  <si>
    <t>春天到了，春回大地，万物复苏，绿色又回归了大地，小草探出了脑袋，小鸟叽叽喳喳的叫着，小花也开心的笑着。我和我的三个小朋友一起在田野里放风筝，我们一边跑着一边把风筝放起来。但是我们放的风筝一般很难放得很高。后来，我们找来了大人帮忙，在大人得帮助下，我们得风筝高高得飞了起来。我和我的朋友们看着自己放起来的风筝，一边跑，一边笑。大家都非常开心，在傍晚的时候我们回家了，我们之后还会一起放风筝。</t>
  </si>
  <si>
    <t>春天来了！春天来了！春天来了！孩子们高兴得奔向田野去放风筝。他们发现早开得野花一朵两朵。小草一根两根，还发现大雁都飞回来了！</t>
  </si>
  <si>
    <t>画面描述比较准确，内容一般，事件构想一般，故事叙述可以，内容可以，标点使用正确</t>
  </si>
  <si>
    <t>4 3 3 3 4</t>
  </si>
  <si>
    <t>春天来了！春天来了！春天来了</t>
  </si>
  <si>
    <t>孩子们高兴得奔向田野去放风筝。</t>
  </si>
  <si>
    <t>他们发现早开得野花一朵两朵。小草一根两根，还发现大雁都飞回来了！</t>
  </si>
  <si>
    <t>春天，公园里得小草绿油油得像绿地毯，野花开的五颜六色得，小鸟开心得唱着歌，天空得云，洁白如雪。小朋友们穿上了短袖、短裙.</t>
  </si>
  <si>
    <t>3 2 3 3 4</t>
  </si>
  <si>
    <t>春天，</t>
  </si>
  <si>
    <t>公园里得小草绿油油得像绿地毯，野花开的五颜六色得，小鸟开心得唱着歌，天空得云，洁白如雪。</t>
  </si>
  <si>
    <t>小朋友们穿上了短袖、短裙.</t>
  </si>
  <si>
    <t>周末得下午，我和我的小伙伴在公园里玩。小鸟在蓝蓝的天空中自由得飞翔，小草和小花都开了。第一位小朋友在玩沙子，第二位小朋友在放风筝，第三位小朋友在想怎么样把风筝发放起来。</t>
  </si>
  <si>
    <t>2 3 3 3 3</t>
  </si>
  <si>
    <t>周末得下午，我和我的小伙伴在公园里玩</t>
  </si>
  <si>
    <t>小鸟在蓝蓝的天空中自由得飞翔，小草和小花都开了。第一位小朋友在玩沙子，第二位小朋友在放风筝，</t>
  </si>
  <si>
    <t>第三位小朋友在想怎么样把风筝发放起来。</t>
  </si>
  <si>
    <t>春天来了！春天来了！孩子们高兴得奔向田野去放风筝。他们发现早开得野花一朵两朵，还发现大雁都飞回来了！一个个高兴得欢呼着：“春天来了”</t>
  </si>
  <si>
    <t>画面描述一般，内容比较丰富，事件构想合理，故事叙述较一般，内容很一般，标点使用一般</t>
  </si>
  <si>
    <t>5 4 5 4 4</t>
  </si>
  <si>
    <t>春天来了！春天来了！孩子们高兴得奔向田野去放风筝</t>
  </si>
  <si>
    <t>他们发现早开得野花一朵两朵，还发现大雁都飞回来了！</t>
  </si>
  <si>
    <t>一个个高兴得欢呼着：“春天来了”</t>
  </si>
  <si>
    <t>春天的田野里，小草翠绿翠绿得，野花开了，小鸟晴朗得天空自由自在得飞。三个小朋友在一起玩耍，又的在放风筝，又的在玩沙子。下午，他们都回家了。</t>
  </si>
  <si>
    <t>天的田野里，小草翠绿翠绿得，野花开了，小鸟晴朗得天空自由自在得飞</t>
  </si>
  <si>
    <t>三个小朋友在一起玩耍，又的在放风筝，又的在玩沙子。</t>
  </si>
  <si>
    <t>下午，他们都回家了。</t>
  </si>
  <si>
    <t>周末的下午，我和我的好伙伴来到公园放风筝。小鸟飞来飞去，路边的野花一大片一大片的。今天是有趣的一天。</t>
  </si>
  <si>
    <t>2 2 3 3 4</t>
  </si>
  <si>
    <t>周末的下午，我和我的好伙伴来到公园放风筝。</t>
  </si>
  <si>
    <t>小鸟飞来飞去，路边的野花一大片一大片的。</t>
  </si>
  <si>
    <t>今天是有趣的一天。</t>
  </si>
  <si>
    <t>春天来了，三个小朋友说好一起到公园里玩，小红拿着风筝奔跑想把风筝飞上天玩，军军在沙子里垒起了一座城堡，在远处看就像三个小朋友在碧绿的草地上玩，小鸟从北方飞回来了。</t>
  </si>
  <si>
    <t>4 2 2 3 2</t>
  </si>
  <si>
    <t>春天来了，三个小朋友说好一起到公园里玩</t>
  </si>
  <si>
    <t>小红拿着风筝奔跑想把风筝飞上天玩，军军在沙子里垒起了一座城堡，</t>
  </si>
  <si>
    <t>远处看就像三个小朋友在碧绿的草地上玩，小鸟从北方飞回来了。</t>
  </si>
  <si>
    <t>蓝蓝的天空飘着白云，小鸟在天空自由飞翔。小草从地下弹出头，就像铺了一层绿幽幽的地毯。早开的野花一朵两朵，那是春天的眼睛，这个小女孩跑着想让风筝飞的更高。另一个小男孩在那这风筝，另一个小男孩在堆沙堡。</t>
  </si>
  <si>
    <t>5 4 3 4 5</t>
  </si>
  <si>
    <t>蓝蓝的天空飘着白云，小鸟在天空自由飞翔。小草从地下弹出头，就像铺了一层绿幽幽的地毯。早开的野花一朵两朵，那是春天的眼睛</t>
  </si>
  <si>
    <t>这个小女孩跑着想让风筝飞的更高。另一个小男孩在那这风筝，另一个小男孩在堆沙堡。</t>
  </si>
  <si>
    <t>早开的野花一朵两朵，那是春天的眼睛，</t>
  </si>
  <si>
    <t>春天来了，小鸟在天空自由的飞，小草从地下探出头来，远远望去，像一条绿色地毯，云一朵两朵。我们几个小伙伴约好在田野里玩。红彤彤向前跑，想让风筝飞起来。小刚正拿着风筝在想着怎么才能让风筝飞起来。而小明在一旁堆起了沙堡。几个伙伴玩的兴高采烈。</t>
  </si>
  <si>
    <t>春天来了，小鸟在天空自由的飞，小草从地下探出头来，远远望去，像一条绿色地毯，云一朵两朵。我们几个小伙伴约好在田野里玩。</t>
  </si>
  <si>
    <t>红彤彤向前跑，想让风筝飞起来。小刚正拿着风筝在想着怎么才能让风筝飞起来。而小明在一旁堆起了沙堡。</t>
  </si>
  <si>
    <t>几个伙伴玩的兴高采烈。</t>
  </si>
  <si>
    <t>春天来了，今天小明、小美、小路、越好一起放风筝，这里小草钻出来了，小花开了、小鸟飞来飞去，他们开心的放风筝，小美说：“昨天我们可以又在这里放风筝，好吗？”</t>
  </si>
  <si>
    <t>4 2 2 3 4</t>
  </si>
  <si>
    <t>春天来了，今天小明、小美、小路、越好一起放风筝，</t>
  </si>
  <si>
    <t>这里小草钻出来了，小花开了、小鸟飞来飞去，他们开心的放风筝</t>
  </si>
  <si>
    <t>小美说：“昨天我们可以又在这里放风筝，好吗？”</t>
  </si>
  <si>
    <t>他们来到田野里，小鸟在蓝蓝天空中自由地飞翔，远远望去地上的草就像春姑娘的被子，地上的花儿好像好多的笑脸，小美放着风筝，小明拿着风筝想着怎样飞的高飞得远，小刚在堆着沙堡。下午了他们要回家了，他们相约下次还来。</t>
  </si>
  <si>
    <t>5 4 5 4 3</t>
  </si>
  <si>
    <t>他们来到田野里，小鸟在蓝蓝天空中自由地飞翔，远远望去地上的草就像春姑娘的被子，地上的花儿好像好多的笑脸</t>
  </si>
  <si>
    <t>小美放着风筝，小明拿着风筝想着怎样飞的高飞得远，小刚在堆着沙堡。</t>
  </si>
  <si>
    <t>下午了他们要回家了，他们相约下次还来。</t>
  </si>
  <si>
    <t>春天到了！我和小伙伴们一起去田野，野花开了，小草冒出头，燕子自由地飞翔。春风吹拂着我们地脸庞，我和小伙伴们在凉爽地春风中防风筝。</t>
  </si>
  <si>
    <t>5 4 3 4 3</t>
  </si>
  <si>
    <t>春天到了！</t>
  </si>
  <si>
    <t>我和小伙伴们一起去田野，野花开了，小草冒出头，燕子自由地飞翔。</t>
  </si>
  <si>
    <t>春风吹拂着我们地脸庞，我和小伙伴们在凉爽地春风中防风筝。</t>
  </si>
  <si>
    <t>春天来了！春天来了！路边地野花开了，蓝蓝地天空中漂浮着雪白雪白地云朵。小伙伴们争先恐后地来到郊外。琳琳扎地最快，她最先放起了风筝。小乐拿着刚做好地风筝正在检查，她最先放起了风筝。小乐拿着刚做好地风筝正检查。峰峰做得最慢，但他一点也不着急，正开开心心地看着小伙伴们呢！</t>
  </si>
  <si>
    <t>6 5 5 4 3</t>
  </si>
  <si>
    <t>春天来了！春天来了！路边地野花开了，蓝蓝地天空中漂浮着雪白雪白地云朵。</t>
  </si>
  <si>
    <t>小伙伴们争先恐后地来到郊外。琳琳扎地最快，她最先放起了风筝。小乐拿着刚做好地风筝正在检查，她最先放起了风筝。小乐拿着刚做好地风筝正检查。</t>
  </si>
  <si>
    <t>峰峰做得最慢，但他一点也不着急，正开开心心地看着小伙伴们呢！</t>
  </si>
  <si>
    <t>春天到了！小鸟飞来飞去，小丽和小明一起去田野里放风筝，田野里有青草、野花。小丽地风筝越飞越高，小明正准备，把风筝飞上天，小刚在旁边玩沙子，他们玩的很开心。</t>
  </si>
  <si>
    <t>4 2 3 3 4</t>
  </si>
  <si>
    <t>春天到了！小鸟飞来飞去，小丽和小明一起去田野里放风筝</t>
  </si>
  <si>
    <t>丽和小明一起去田野里放风筝，田野里有青草、野花。小丽地风筝越飞越高，小明正准备，把风筝飞上天，小刚在旁边玩沙子</t>
  </si>
  <si>
    <t>他们玩的很开心。</t>
  </si>
  <si>
    <t>放风筝，春天来了！春天来了！小朋友们脱掉棉袄，冲出家门奔向草原去放风筝，一个小女孩把风筝放上蓝天，她一边跑一边拉着风筝线，另一个男孩还在研究怎么放风筝，小女孩右边是一个小男孩他还在堆沙堡。他们玩的兴高采烈。</t>
  </si>
  <si>
    <t>放风筝，春天来了！春天来了！小朋友们脱掉棉袄，冲出家门奔向草原去放风筝</t>
  </si>
  <si>
    <t>一个小女孩把风筝放上蓝天，她一边跑一边拉着风筝线，另一个男孩还在研究怎么放风筝，小女孩右边是一个小男孩他还在堆沙堡。</t>
  </si>
  <si>
    <t>他们玩的兴高采烈。</t>
  </si>
  <si>
    <t>有一天，我和我的两个朋友去放风筝，我的风筝越飞越高。朋友看着从南方飞回来的大雁，天上的云朵就像一串一串的棉花，美丽的家乡，我们是多么幸福的孩子！多么快乐的孩子！太阳照射哪，哪就是我们的光！</t>
  </si>
  <si>
    <t>画面描述精彩，内容比较丰富，事件构想合理，故事叙述较一般，内容很一般，标点使用一般</t>
  </si>
  <si>
    <t>4 4 4 5 5</t>
  </si>
  <si>
    <t>有一天，我和我的两个朋友去放风筝，我的风筝越飞越高。</t>
  </si>
  <si>
    <t>朋友看着从南方飞回来的大雁，天上的云朵就像一串一串的棉花，美丽的家乡，</t>
  </si>
  <si>
    <t>我们是多么幸福的孩子！多么快乐的孩子！太阳照射哪，哪就是我们的光！</t>
  </si>
  <si>
    <t>春天来了，花朵开了，绿油油的小草也长高了，大雁和燕子也从南方回来了。小欧朋友们到一望无际的草地，有的小朋友在放风筝，有的小朋友在堆沙堡。</t>
  </si>
  <si>
    <t>春天来了，花朵开了，绿油油的小草也长高了</t>
  </si>
  <si>
    <t>大雁和燕子也从南方回来了。小欧朋友们到一望无际的草地，有的小朋友在放风筝，有的小朋友在堆沙堡。</t>
  </si>
  <si>
    <t>无</t>
  </si>
  <si>
    <t>春天来了，小朋友们那这风筝跑到门外放风筝，大雁也从南方飞回来了，小草绿了、花儿也盛开了、柳树枝条被风吹的四面八方都是，小河的水流声像是-春天在说话呢！黄莺在树枝上唱着欢快的个，春天真美丽！小动物和小朋友也很喜欢春天的到来。</t>
  </si>
  <si>
    <t>5 5 5 5 4</t>
  </si>
  <si>
    <t>春天来了，小朋友们那这风筝跑到门外放风筝</t>
  </si>
  <si>
    <t>大雁也从南方飞回来了，小草绿了、花儿也盛开了、柳树枝条被风吹的四面八方都是，小河的水流声像是-春天在说话呢！黄莺在树枝上唱着欢快的个，</t>
  </si>
  <si>
    <t>春天真美丽！小动物和小朋友也很喜欢春天的到来。</t>
  </si>
  <si>
    <t>春天来了！小鸟在树枝上唱着欢乐歌曲，向远方望去，绿绿的小草就像绿色的地毯。蓝蓝的天空中挂着像绵阳的白云，地上的花五彩斑斓的真好看。他们都喜欢春天的美好景色啊！</t>
  </si>
  <si>
    <t>3 3 4 4 5</t>
  </si>
  <si>
    <t>春天来了！</t>
  </si>
  <si>
    <t>小鸟在树枝上唱着欢乐歌曲，向远方望去，绿绿的小草就像绿色的地毯。蓝蓝的天空中挂着像绵阳的白云，地上的花五彩斑斓的真好看。</t>
  </si>
  <si>
    <t>他们都喜欢春天的美好景色啊！</t>
  </si>
  <si>
    <t>春天来了，三个小朋友去植树。请你观察图片，联系生活实际与所学课文，把他们植树地情况写下来。</t>
  </si>
  <si>
    <t>大家一起来种树</t>
  </si>
  <si>
    <t>春天来了，天气变暖了，树枝上长出了嫩绿色的叶子，花儿也开始开了。路边的草地上还有很多彩色的花朵，像小星星一样闪闪发光。还有好多小鸟在唱歌呢，好听极啦！我和我的朋友们曾经一起在房子旁边植树。当时我们用铲子挖个坑，然后把树苗栽好，再用水壶浇上水，就这样把树栽好了。最后我们看着栽好的树，都在说不久之后就可以看到一片绿油油的美好景色。</t>
  </si>
  <si>
    <t>植树节，三月十二是植树节。三个小朋友一起去植树，有小明、小高、小红，首先小亮挖了几锨土，然后小明把树苗放入树坑，最后小红浇了一些水。一棵绿油油地小柏树栽好了，就像战士一样壁纸地在哪里。他们说：“下次三月十二日，我们再来这个地方植树吧”</t>
  </si>
  <si>
    <t>植树节，三月十二是植树节。三个小朋友一起去植树，</t>
  </si>
  <si>
    <t>有小明、小高、小红，首先小亮挖了几锨土，然后小明把树苗放入树坑，最后小红浇了一些水。一棵绿油油地小柏树栽好了</t>
  </si>
  <si>
    <t>就像战士一样壁纸地在哪里。他们说：“下次三月十二日，我们再来这个地方植树吧”</t>
  </si>
  <si>
    <t>今天风和日丽，晴空万里。我和小美、小明越好一起去公园植树，我和小美负责栽树，小美负责胶水。我们栽了一棵又一棵，每一棵就像战士一样壁纸地在哪里。很快就下午了，我们越好下个星期天还来。</t>
  </si>
  <si>
    <t>今天风和日丽，晴空万里。</t>
  </si>
  <si>
    <t>我和小美、小明越好一起去公园植树，我和小美负责栽树，小美负责胶水。</t>
  </si>
  <si>
    <t>。很快就下午了，我们越好下个星期天还来。</t>
  </si>
  <si>
    <t>春天来了了，小丽、小华、小美他们吃完饭就去公园植树，小华用铁锹玩好了一个坑，小丽小心地把树苗放入坑里，小华在把坑填上了，小美给树苗浇水，一棵绿油油地小柏树栽好了，就像战士一样壁纸地在哪里。下午他们都回家了。</t>
  </si>
  <si>
    <t>春天来了了，小丽、小华、小美他们吃完饭就去公园植树，</t>
  </si>
  <si>
    <t>小华用铁锹玩好了一个坑，小丽小心地把树苗放入坑里，小华在把坑填上了，小美给树苗浇水，一棵绿油油地小柏树栽好了，</t>
  </si>
  <si>
    <t>一棵绿油油地小柏树栽好了，就像战士一样壁纸地在哪里。下午他们都回家了。</t>
  </si>
  <si>
    <t>植树，有一天小明约好几个小伙伴出来植树，几个朋友来到公园，来到一片葱葱绿绿地草地上植树！。小明拿了一把铲子，她地伙伴拿了两个水桶，他们分工合作把树种好了，他们越好下次还来植树。</t>
  </si>
  <si>
    <t>4 3 2 3 4</t>
  </si>
  <si>
    <t>植树，有一天小明约好几个小伙伴出来植树</t>
  </si>
  <si>
    <t>几个朋友来到公园，来到一片葱葱绿绿地草地上植树！。小明拿了一把铲子，她地伙伴拿了两个水桶，他们分工合作把树种好了</t>
  </si>
  <si>
    <t>他们越好下次还来植树。</t>
  </si>
  <si>
    <t>今天填气晴朗，我和我的小伙伴们越好一起去植树，我们来到公园里，一片绿油油的草地上。我拿着铁锹，小光拿着水桶小美拿着树苗，我按着树坑，小美把树苗小心地移入树坑，小光给树苗浇水，我们看着自己地劳动成果，心理非常高兴。</t>
  </si>
  <si>
    <t>今天填气晴朗，我和我的小伙伴们越好一起去植树，我们来到公园里，一片绿油油的草地上。</t>
  </si>
  <si>
    <t>我拿着铁锹，小光拿着水桶小美拿着树苗，我按着树坑，小美把树苗小心地移入树坑，小光给树苗浇水，</t>
  </si>
  <si>
    <t>我们看着自己地劳动成果，心理非常高兴。</t>
  </si>
  <si>
    <t>一天，阳光明媚、晴空万里，小草都探出了脑袋，一片大好春光。我和我的小伙伴们一起去植树，小美栽树，小红浇水，小丽填土。填完，我说：“回家吧。”他们说：“好的。”最后两棵树苗做好了。今天是个快乐地一天！</t>
  </si>
  <si>
    <t>4 4 3 3 4</t>
  </si>
  <si>
    <t>一天，阳光明媚、晴空万里，小草都探出了脑袋，一片大好春光。</t>
  </si>
  <si>
    <t>我和我的小伙伴们一起去植树，小美栽树，小红浇水，小丽填土。填完，我说：“回家吧。”他们说：“好的。”最后两棵树苗做好了</t>
  </si>
  <si>
    <t>今天是个快乐地一天！</t>
  </si>
  <si>
    <t>植树节，植树节这天，小草都探出了脑袋，一片大好春光，小明、小丽和小红来田野里植树。小明挖了几个树坑，种上树苗填上图，小红来浇水。种到了下午，他们该回家了，小明约好下个星期天再来。</t>
  </si>
  <si>
    <t>植树节，植树节这天，小草都探出了脑袋，一片大好春光，</t>
  </si>
  <si>
    <t>小明、小丽和小红来田野里植树。小明挖了几个树坑，种上树苗填上图，小红来浇水。</t>
  </si>
  <si>
    <t>种到了下午，他们该回家了，小明约好下个星期天再来。</t>
  </si>
  <si>
    <t>1987年四月五日，这一天碧空如洗、万里无云，公园里小草都探出了脑袋，一片大好春光，三个小朋友一起在郊外去植树，小草吐出了点点嫩芽，小花一朵两朵，一个小朋友扶正树，第二个小朋友填了几锹土，第三个小朋友正在浇水，他们开心得笑了。</t>
  </si>
  <si>
    <t>987年四月五日，这一天碧空如洗、万里无云，公园里小草都探出了脑袋，一片大好春光</t>
  </si>
  <si>
    <t>三个小朋友一起在郊外去植树，小草吐出了点点嫩芽，小花一朵两朵，一个小朋友扶正树，第二个小朋友填了几锹土，第三个小朋友正在浇水</t>
  </si>
  <si>
    <t>他们开心得笑了。</t>
  </si>
  <si>
    <t>1987年四月五日，今天，丽丽和她的小伙伴一起去公园里植树。小伙伴们都挖了一个树坑。丽丽和乐乐精心挑选了一颗茁壮的树苗，小心地移入树坑，又挥铁锹填了几锹土。他站到几步之外，仔细看看，觉得不是很直，连声说：“不行不行！”他又走上前把树苗扶正了。一棵绿油油地小柏树栽好了，就像战士一样壁纸地在哪里。邓爷爷地脸上露出了满意地笑容。今天，小朋友亲手栽种的柏树已经长大了，成了天坛公园一处美丽的风景。</t>
  </si>
  <si>
    <t>5 4 5 4 5</t>
  </si>
  <si>
    <t>1987年四月五日，今天，丽丽和她的小伙伴一起去公园里植树。</t>
  </si>
  <si>
    <t>小伙伴们都挖了一个树坑。丽丽和乐乐精心挑选了一颗茁壮的树苗，小心地移入树坑，又挥铁锹填了几锹土。他站到几步之外，仔细看看，觉得不是很直，连声说：“不行不行！”他又走上前把树苗扶正了。一棵绿油油地小柏树栽好了，就像战士一样壁纸地在哪里</t>
  </si>
  <si>
    <t>邓爷爷地脸上露出了满意地笑容。今天，小朋友亲手栽种的柏树已经长大了，成了天坛公园一处美丽的风景。</t>
  </si>
  <si>
    <t>我和我的两个小朋友在植树，我的一个朋友把树苗扶正，我的一个朋友手握铁锹，挖着树坑，我给树浇水，我们亲手栽种了，一棵绿油油的小柏树就栽好了。在未来，小朋友亲手栽种的柏树想必已经长大了，成了天坛公园一处美丽的风景。</t>
  </si>
  <si>
    <t>3 2 4 3 4</t>
  </si>
  <si>
    <t>我和我的两个小朋友在植树，</t>
  </si>
  <si>
    <t>我的一个朋友把树苗扶正，我的一个朋友手握铁锹，挖着树坑，我给树浇水，我们亲手栽种了，一棵绿油油的小柏树就栽好了</t>
  </si>
  <si>
    <t>在未来，小朋友亲手栽种的柏树想必已经长大了，成了天坛公园一处美丽的风景。</t>
  </si>
  <si>
    <t>植树节到了，阳光明媚、春暖花开，小草也都探出了脑袋。小明、小红、小丽约好一起去公园植树，他们来到公园，小红精心地挑选了一棵茁壮地树苗，小明挥铁锹填了几锹土，小丽拿着水桶给树苗浇水。</t>
  </si>
  <si>
    <t>3 3 3 3 4</t>
  </si>
  <si>
    <t>植树节到了，阳光明媚、春暖花开，小草也都探出了脑袋，小明、小红、小丽约好一起去公园植树</t>
  </si>
  <si>
    <t>他们来到公园，小红精心地挑选了一棵茁壮地树苗，小明挥铁锹填了几锹土，小丽拿着水桶给树苗浇水。</t>
  </si>
  <si>
    <t>春天，阳光明媚、春暖花开，小草也都探出了脑袋。小伙伴们来到田里去植树，他们先精心挑选了一棵茁壮地柏树苗，小心地移入树坑，又挥铁锹填了几锹土，最后又浇了水。一棵绿油油地小柏树栽好了，小伙伴地脸上露出了满意地笑容。</t>
  </si>
  <si>
    <t>春天，阳光明媚、春暖花开，小草也都探出了脑袋。</t>
  </si>
  <si>
    <t>小伙伴们来到田里去植树，他们先精心挑选了一棵茁壮地柏树苗，小心地移入树坑，又挥铁锹填了几锹土，最后又浇了水。</t>
  </si>
  <si>
    <t>一棵绿油油地小柏树栽好了，小伙伴地脸上露出了满意地笑容。</t>
  </si>
  <si>
    <t>植树节，今天是3月15日，阳光明媚、春暖花开，小草也都探出了脑袋。，三个小朋友去公园植树，这一天碧空如洗，万里无云，小明挖树坑，小红精心地挑选一棵松鼠，小明小心地移入树坑，小美在树苗上浇了一盆水。</t>
  </si>
  <si>
    <t>植树节，今天是3月15日，阳光明媚、春暖花开，小草也都探出了脑袋。</t>
  </si>
  <si>
    <t>三个小朋友去公园植树，这一天碧空如洗，万里无云，小明挖树坑，小红精心地挑选一棵松鼠，小明小心地移入树坑，小美在树苗上浇了一盆水。</t>
  </si>
  <si>
    <t>春天来了，春天里阳光明媚、春暖花开，小草也都探出了脑袋。小伙伴到田野里去植树，他们先精心地挑选了一棵茁壮地柏树苗，小心地移入树坑，又挥铁锹填了几锹土，最后又浇了水。一棵绿油油地小柏树栽好了。小伙伴们脸上露出了笑容。</t>
  </si>
  <si>
    <t>5 4 3 3 4</t>
  </si>
  <si>
    <t>阳光明媚、春暖花开，小草也都探出了脑袋。小明’小王和小型他们约好一起去植树，小明先到然后小王到最后小星到了。他们分工合作。小王挖土，小明栽树，小星浇水。小树苗在他们地照料下长大了！</t>
  </si>
  <si>
    <t>没有理解画面的意思，对于事情的设想偏差非常大。故事比较流畅。</t>
  </si>
  <si>
    <t>1 3 1 1 1</t>
  </si>
  <si>
    <t>阳光明媚、春暖花开，小草也都探出了脑袋。</t>
  </si>
  <si>
    <t>小明’小王和小型他们约好一起去植树，小明先到然后小王到最后小星到了。他们分工合作。小王挖土，小明栽树，小星浇水。</t>
  </si>
  <si>
    <t>小树苗在他们地照料下长大了！</t>
  </si>
  <si>
    <t>植树节到了，春天来了！小草从地下探出头来。小红、小美、小刚来到一片葱葱绿绿地草地上植树！小刚负责填土，小美负责浇水小红负责扶着树，分工合作不一会儿就种好了好多树。</t>
  </si>
  <si>
    <t>6 5 6 6 5</t>
  </si>
  <si>
    <t>植树节到了，春天来了！小草从地下探出头来。</t>
  </si>
  <si>
    <t>小红、小美、小刚来到一片葱葱绿绿地草地上植树！小刚负责填土，小美负责浇水小红负责扶着树，</t>
  </si>
  <si>
    <t>分工合作不一会儿就种好了好多树。</t>
  </si>
  <si>
    <t>阳光明媚、春暖花开，小草也都探出了脑袋。三个小朋友在植树！一个小朋友扶着树，一个在填土，一个女孩子在浇水。</t>
  </si>
  <si>
    <t>阳光明媚、春暖花开，小草也都探出了脑袋</t>
  </si>
  <si>
    <t>三个小朋友在植树！一个小朋友扶着树，一个在填土，一个女孩子在浇水。</t>
  </si>
  <si>
    <t>植树节到了，阳光明媚、春暖花开，小草也都探出了脑袋。三个小朋友中了三棵树小朋友类的满头大汗，或给树苗洒水，或给树挖坑，种树苗，到春天树苗长成了大树，长的又大又高</t>
  </si>
  <si>
    <t>画面描述一般，内容不丰富，事件构想不太行，故事叙述较缺乏，内容很较少，标点使用一般</t>
  </si>
  <si>
    <t>2 3 1 2 1</t>
  </si>
  <si>
    <t>植树节到了，阳光明媚、春暖花开，小草也都探出了脑袋。</t>
  </si>
  <si>
    <t>三个小朋友中了三棵树小朋友类的满头大汗，或给树苗洒水，或给树挖坑，种树苗，</t>
  </si>
  <si>
    <t>到春天树苗长成了大树，长的又大又高</t>
  </si>
  <si>
    <t>春天来了，植树节那天，阳光明媚、春暖花开，小草也都探出了脑袋。三个小朋友约好去公园植树。他们搬来小树苗开始植树。小美拿来装满干净水地水桶在给树苗浇水，小军在帮树苗填土，小红在扶正树苗，三个小朋友看见许许多多茁壮地树苗，开心的笑了！</t>
  </si>
  <si>
    <t>5 5 5 4 5</t>
  </si>
  <si>
    <t>春天来了，植树节那天，阳光明媚、春暖花开，小草也都探出了脑袋</t>
  </si>
  <si>
    <t>三个小朋友约好去公园植树。他们搬来小树苗开始植树。小美拿来装满干净水地水桶在给树苗浇水，小军在帮树苗填土，小红在扶正树苗，</t>
  </si>
  <si>
    <t>三个小朋友看见许许多多茁壮地树苗，开心的笑了！</t>
  </si>
  <si>
    <t>春天来了，春天来了，春风拂面，万物复苏。小明、小豪、小美一起去公园里植树。小明和小亮‘小美一起植树。小明把树扶正，小亮拿着铲子铲土，小美给树苗浇水，公园栽的树苗直直的就像战士站在那里。</t>
  </si>
  <si>
    <t>春天来了，春天来了，春风拂面，万物复苏</t>
  </si>
  <si>
    <t>小明、小豪、小美一起去公园里植树。小明和小亮‘小美一起植树。小明把树扶正，小亮拿着铲子铲土，小美给树苗浇水，</t>
  </si>
  <si>
    <t>公园栽的树苗直直的就像战士站在那里。</t>
  </si>
  <si>
    <t>植树节，今天是植树节，小草偷偷地从土里钻出来，小花笑眯眯地开了，小鸟唱着歌。小丽，小明，小美，一起在公园里植树。小明把树坑挖好了，然后，小丽从地下捡起来一棵树苗把树苗扶正，小明又用铁锹把土填入坑里，小美去小河边大水，水满，又回来把水浇到了树苗的根部，就这样一棵树苗就栽好了</t>
  </si>
  <si>
    <t>6 5 5 4 5</t>
  </si>
  <si>
    <t>植树节，今天是植树节，小草偷偷地从土里钻出来，小花笑眯眯地开了，小鸟唱着歌</t>
  </si>
  <si>
    <t>小丽，小明，小美，一起在公园里植树。小明把树坑挖好了，然后，小丽从地下捡起来一棵树苗把树苗扶正，小明又用铁锹把土填入坑里，小美去小河边大水，水满，又回来把水浇到了树苗的根部，</t>
  </si>
  <si>
    <t>就这样一棵树苗就栽好了</t>
  </si>
  <si>
    <t>植树，一个春天的星期六，阳光明媚，万里无云。我和小丽还有小明到公园植树。有的人浇水有的人挖土有的人植树，我植了好多的树、我们都很喜欢植树，下次我要来这里植树。</t>
  </si>
  <si>
    <t>5 4 3 4 4</t>
  </si>
  <si>
    <t>植树，一个春天的星期六，阳光明媚，万里无云。</t>
  </si>
  <si>
    <t>我和小丽还有小明到公园植树。有的人浇水有的人挖土有的人植树</t>
  </si>
  <si>
    <t>我植了好多的树、我们都很喜欢植树，下次我要来这里植树。</t>
  </si>
  <si>
    <t>春天来了，小草偷偷地从土里钻出来，小花笑眯眯地开了，小鸟唱着歌。一天早上，小明、小丽、还有小美，在马路边上种了一棵一棵的松树，种完小松树苗，还给小松树苗施肥、浇水、浇了水，小明站在旁边看了看，还行，他们三个小朋友都笑起来了。</t>
  </si>
  <si>
    <t>春天来了，小草偷偷地从土里钻出来，小花笑眯眯地开了，小鸟唱着歌</t>
  </si>
  <si>
    <t>一天早上，小明、小丽、还有小美，在马路边上种了一棵一棵的松树，种完小松树苗，还给小松树苗施肥、浇水、浇了水，</t>
  </si>
  <si>
    <t>小明站在旁边看了看，还行，他们三个小朋友都笑起来了。</t>
  </si>
  <si>
    <t>春天来了，春天来了，小草偷偷地从土里钻出来，小花笑眯眯地开了，小鸟唱着歌。小月、小明、小天，一起去碧绿的草原上植树，他们在一个空旷的地上中枢，小月用洒水壶给树浇水，小天把树扶起来，小明挖土，过了一年又一年，小树变成了大树。</t>
  </si>
  <si>
    <t>3 4 3 3 4</t>
  </si>
  <si>
    <t>春天来了，春天来了，小草偷偷地从土里钻出来，小花笑眯眯地开了，小鸟唱着歌。</t>
  </si>
  <si>
    <t>小月、小明、小天，一起去碧绿的草原上植树，他们在一个空旷的地上中枢，小月用洒水壶给树浇水，小天把树扶起来，小明挖土，</t>
  </si>
  <si>
    <t>过了一年又一年，小树变成了大树。</t>
  </si>
  <si>
    <t>春天来了，小草偷偷地从土里钻出来，小花笑眯眯地开了，小鸟唱着歌。一天早上，有小丽、小刚、小丽在一片大草原里植树，那时候碧空如洗、万里无云，草原的小草、小花就像在跳舞一样，过了很多很多天，他们种的树长大了，成了草原里的美景，他们还成了劳动者，还有他们种的树成了草原里的美景。</t>
  </si>
  <si>
    <t>5 5 3 4 4</t>
  </si>
  <si>
    <t>春天来了，小草偷偷地从土里钻出来，小花笑眯眯地开了，小鸟唱着歌。</t>
  </si>
  <si>
    <t>一天早上，有小丽、小刚、小丽在一片大草原里植树，那时候碧空如洗、万里无云，草原的小草、小花就像在跳舞一样，</t>
  </si>
  <si>
    <t>过了很多很多天，他们种的树长大了，成了草原里的美景，他们还成了劳动者，还有他们种的树成了草原里的美景。</t>
  </si>
  <si>
    <t>难忘的植树节，一年一度的植树节又到了，我带着我的弟弟、妹妹一起来到花园植树。弟弟拿着铁铲挖着树坑，妹妹将树杆插进了树洞里，再浇上水，这样一棵茂盛的树就栽好了。我祝这颗小树长大一定能长得更茂盛。</t>
  </si>
  <si>
    <t>4 4 5 3 4</t>
  </si>
  <si>
    <t>难忘的植树节，一年一度的植树节又到了，我带着我的弟弟、妹妹一起来到花园植树</t>
  </si>
  <si>
    <t>弟弟拿着铁铲挖着树坑，妹妹将树杆插进了树洞里，再浇上水，这样一棵茂盛的树就栽好了。</t>
  </si>
  <si>
    <t>我祝这颗小树长大一定能长得更茂盛。</t>
  </si>
  <si>
    <t>春天来了，小草偷偷地从土里钻出来，小花笑眯眯地开了，小鸟唱着歌。一天小亮和小明和笑笑，再植树场去植树，一个树坑挖好了，小明精心挑选了一棵柏树苗小心地移入了树坑又挥铁锹填了几锹土，一棵绿油油地小柏树栽好了。</t>
  </si>
  <si>
    <t>4 5 4 3 5</t>
  </si>
  <si>
    <t>一天小亮和小明和笑笑，再植树场去植树，一个树坑挖好了，小明精心挑选了一棵柏树苗小心地移入了树坑又挥铁锹填了几锹土</t>
  </si>
  <si>
    <t>一棵绿油油地小柏树栽好了。</t>
  </si>
  <si>
    <t>首先要仔细看图，想一想，图上画了什么人？讲了一件什么事？我们如何做能表达对亲人地爱？</t>
  </si>
  <si>
    <t>奶奶生病了</t>
  </si>
  <si>
    <t>在几年前，我的奶奶生病了，她躺在床上休息。我和爸爸妈妈一起照顾奶奶。我帮忙给奶奶端水、拿东西。我给我爸妈打下手，帮助奶奶喝药、吃东西、喝水，还削水果给奶奶吃。奶奶夸我又懂事了，我听到奶奶得说法，心里非常开心。过了一周左右的时间，奶奶康复了，我们一家人又和之前一样幸幸福福的。我当时非常担心奶奶的病情，我希望我奶奶能快一点好起来。</t>
  </si>
  <si>
    <t>一天，小明的奶奶生病了，小明的奶奶睡在床上。小明给奶奶拿了一个苹果，奶奶高兴极了。奶奶对小明说：“你真是个好孩子。”小明拉着奶奶的手，祝她早日康复。</t>
  </si>
  <si>
    <t>2 2 2 2 2</t>
  </si>
  <si>
    <t>一天，小明的奶奶生病了，</t>
  </si>
  <si>
    <t>明的奶奶睡在床上。小明给奶奶拿了一个苹果，奶奶高兴极了。奶奶对小明说：“你真是个好孩子。”</t>
  </si>
  <si>
    <t>小明拉着奶奶的手，祝她早日康复。</t>
  </si>
  <si>
    <t>奶奶生病了，躺在家里的床上修养。我回乡下照顾她，出去玩的时候正好有一棵苹果树。我给奶奶摘了一个又大又红的苹果，奶奶接过苹果开心地笑了。</t>
  </si>
  <si>
    <t>奶奶生病了，躺在家里的床上修养。</t>
  </si>
  <si>
    <t>我回乡下照顾她，出去玩的时候正好有一棵苹果树。</t>
  </si>
  <si>
    <t>我给奶奶摘了一个又大又红的苹果，奶奶接过苹果开心地笑了。</t>
  </si>
  <si>
    <t>奶奶生病了，躺在床上养病，小美今天去看望她，她给奶奶了一个又大有红的苹果，奶奶高兴的说：“谢谢”，中午小妹就回家了。</t>
  </si>
  <si>
    <t>奶奶生病了，躺在床上养病，</t>
  </si>
  <si>
    <t>小美今天去看望她，她给奶奶了一个又大有红的苹果，奶奶高兴的说：“谢谢”</t>
  </si>
  <si>
    <t>中午小妹就回家了。</t>
  </si>
  <si>
    <t>奶奶生病了，有一天小灵知道自己的奶奶生病了。就想去给奶奶送点吃的。送什么呢，那就送苹果吧，小灵来到奶奶家把一个又大又红的苹果递给奶奶，奶奶可高兴了。这就让我们知道帮助别人自己也会高信。</t>
  </si>
  <si>
    <t>4 3 2 2 4</t>
  </si>
  <si>
    <t>奶奶生病了，有一天小灵知道自己的奶奶生病了。</t>
  </si>
  <si>
    <t>。就想去给奶奶送点吃的。送什么呢，那就送苹果吧，小灵来到奶奶家把一个又大又红的苹果递给奶奶，</t>
  </si>
  <si>
    <t>奶奶可高兴了。这就让我们知道帮助别人自己也会高信。</t>
  </si>
  <si>
    <t>有一天，有一位老奶奶生病了，躺在病床上养病，奶奶的女儿拿了一个大苹果奶奶很开心，奶奶心想我老了，还有女儿给我送苹果。</t>
  </si>
  <si>
    <t>2 2 2 2 1</t>
  </si>
  <si>
    <t>有一天，有一位老奶奶生病了，躺在病床上养病，</t>
  </si>
  <si>
    <t>奶奶的女儿拿了一个大苹果奶奶很开心</t>
  </si>
  <si>
    <t>，奶奶心想我老了，还有女儿给我送苹果。</t>
  </si>
  <si>
    <t>一天，小丽的奶奶生病了，不得不躺在病床上疗伤。小丽很伤心。过了一会小丽拿了一个苹果，给奶奶吃了。奶奶开心的吃了。</t>
  </si>
  <si>
    <t>3 3 3 3 2</t>
  </si>
  <si>
    <t>一天，小丽的奶奶生病了，不得不躺在病床上疗伤</t>
  </si>
  <si>
    <t>小丽很伤心。过了一会小丽拿了一个苹果，给奶奶吃了。</t>
  </si>
  <si>
    <t>奶奶开心的吃了。</t>
  </si>
  <si>
    <t>奶奶生病了，这一天，奶奶生病了，躺在病床上养病。小红带了一个又大又红的苹果去看奶奶。奶奶看见了小红心理乐开了花。小红说：“奶奶，要多喝药，在样好得快。”</t>
  </si>
  <si>
    <t>5 3 3 3 4</t>
  </si>
  <si>
    <t>奶奶生病了，这一天，奶奶生病了，躺在病床上养病。</t>
  </si>
  <si>
    <t>小红带了一个又大又红的苹果去看奶奶。奶奶看见了小红心理乐开了花。</t>
  </si>
  <si>
    <t>小红说：“奶奶，要多喝药，在样好得快。”</t>
  </si>
  <si>
    <t>有个小朋友的奶奶生病了，躺在病床上养病。一天她送来了一个奶奶最喜欢的又大有红的苹果，小朋友说：“奶奶我送来了一个苹果，表达了对您的爱”，她们开心的笑了。</t>
  </si>
  <si>
    <t>有个小朋友的奶奶生病了，躺在病床上养病。</t>
  </si>
  <si>
    <t>一天她送来了一个奶奶最喜欢的又大有红的苹果，小朋友说：“奶奶我送来了一个苹果，表达了对您的爱”</t>
  </si>
  <si>
    <t>她们开心的笑了。</t>
  </si>
  <si>
    <t>一天，萍萍的奶奶生病了，在医院住院养病。萍萍去医院看望奶奶，还给奶奶送去了又大又红的苹果。奶奶高兴了极了，笑着说：“我的孙女真好，是个懂事、孝顺的好孩子。”萍萍拉着奶奶的手，祝她早日康复。</t>
  </si>
  <si>
    <t>4 5 5 5 4</t>
  </si>
  <si>
    <t>一天，萍萍的奶奶生病了，在医院住院养病</t>
  </si>
  <si>
    <t>。萍萍去医院看望奶奶，还给奶奶送去了又大又红的苹果。奶奶高兴了极了，笑着说：“我的孙女真好，是个懂事、孝顺的好孩子。”</t>
  </si>
  <si>
    <t>萍萍拉着奶奶的手，祝她早日康复。</t>
  </si>
  <si>
    <t>奶奶生病了，躺在床上养病。小红很心疼，知道奶奶吃不下饭了，她就拿了一个苹果，给奶奶吃了。小红说：“奶奶给你吃个苹果”</t>
  </si>
  <si>
    <t>理解画面的意思，故事描述还可以，对于事情的设想一般。故事比较流畅。</t>
  </si>
  <si>
    <t>4 4 4 3 2</t>
  </si>
  <si>
    <t>奶奶生病了，躺在床上养病。</t>
  </si>
  <si>
    <t>小红很心疼，知道奶奶吃不下饭了，她就拿了一个苹果，给奶奶吃了。</t>
  </si>
  <si>
    <t>小红说：“奶奶给你吃个苹果”</t>
  </si>
  <si>
    <t>萍萍的奶奶生病了，在医院住院养病。一天，萍萍去医院看望奶奶，还给奶奶送去了又大又红的苹果。奶奶高兴极了，笑着说：“我的孙女真好，是个懂事，孝顺的好孩子。”萍萍拉着奶奶的手，祝她早日康复。</t>
  </si>
  <si>
    <t>萍萍的奶奶生病了，在医院住院养病。</t>
  </si>
  <si>
    <t>一天，萍萍去医院看望奶奶，还给奶奶送去了又大又红的苹果。奶奶高兴极了，笑着说：“我的孙女真好，是个懂事，孝顺的好孩子。”</t>
  </si>
  <si>
    <t>今天，小红的奶奶生病了，在医院住院。小红去它的奶奶家去看望他的奶奶，小红拿着又红又大的苹果，他的奶奶非常开心。</t>
  </si>
  <si>
    <t>2 1 2 3 1</t>
  </si>
  <si>
    <t>今天，小红的奶奶生病了，在医院住院</t>
  </si>
  <si>
    <t>小红去它的奶奶家去看望他的奶奶，小红拿着又红又大的苹果，</t>
  </si>
  <si>
    <t>他的奶奶非常开心。</t>
  </si>
  <si>
    <t>小红的奶奶病了，在医院住院养病。小红得知消息后，急匆匆的买了新鲜的瓜果，就赶到了奶奶家。她看到奶奶憔悴的样子，很是心疼。便赶紧问好并递上新鲜的瓜果。奶奶见了乐得合不拢嘴。</t>
  </si>
  <si>
    <t>4 5 4 4 4</t>
  </si>
  <si>
    <t>小红的奶奶病了，在医院住院养病。</t>
  </si>
  <si>
    <t>小红得知消息后，急匆匆的买了新鲜的瓜果，就赶到了奶奶家。她看到奶奶憔悴的样子，很是心疼。便赶紧问好并递上新鲜的瓜果。</t>
  </si>
  <si>
    <t>小红的奶奶病了，在医院住院养病。小红得知消息后，急匆匆的买了新鲜的瓜果，就赶到了奶奶家。她看到奶奶憔悴的样子，很是心疼。便赶紧问好并递上新鲜的瓜果。</t>
  </si>
  <si>
    <t>一天，奶奶生病了。兰兰去看望生病得奶奶，还给奶奶带了一些又大又红得苹果。一进门，兰兰看见奶奶躺在床上，兰兰走过去对奶奶说：“你吃了苹果，病会好起来。”奶奶笑呵呵的说：“你真是懂事的好孩子。”</t>
  </si>
  <si>
    <t>一天，奶奶生病了。兰兰去看望生病得奶奶</t>
  </si>
  <si>
    <t>一进门，兰兰看见奶奶躺在床上，兰兰走过去对奶奶说：“你吃了苹果，病会好起来。”</t>
  </si>
  <si>
    <t>奶奶笑呵呵的说：“你真是懂事的好孩子。”</t>
  </si>
  <si>
    <t>一天，奶奶生病了。兰兰去看望生病得奶奶，还给奶奶带了一些又大又红得苹果。一进门，兰兰看见奶奶躺在床上，兰兰走过去对奶奶说：“我给你带来了几个苹果，你吃了苹果，病会好起来。”奶奶笑呵呵的说：“你真是懂事的好孩子。”</t>
  </si>
  <si>
    <t>6 5 6 5 5</t>
  </si>
  <si>
    <t>一天，奶奶生病了。兰兰去看望生病得奶奶，</t>
  </si>
  <si>
    <t>兰兰去看望生病得奶奶，还给奶奶带了一些又大又红得苹果。一进门，兰兰看见奶奶躺在床上，兰兰走过去对奶奶说：“我给你带来了几个苹果，你吃了苹果，病会好起来。”</t>
  </si>
  <si>
    <t>奶奶生病了，小美的奶奶生病饿了，她一个人在医院。小美放学后，买了苹果去看望奶奶，他选了一个又红又大的苹果让奶奶吃。小美说“奶奶吃点苹果吧，对身体好”，奶奶开心的笑着跨小美真懂事。</t>
  </si>
  <si>
    <t>奶奶生病了，小美的奶奶生病饿了，她一个人在医院。</t>
  </si>
  <si>
    <t>美放学后，买了苹果去看望奶奶，他选了一个又红又大的苹果让奶奶吃。</t>
  </si>
  <si>
    <t>小美说“奶奶吃点苹果吧，对身体好”，奶奶开心的笑着跨小美真懂事。</t>
  </si>
  <si>
    <t>萍萍的奶奶生病了，住院养病，一天，萍萍去医院看望奶奶，还给奶奶送去了又大又红的苹果。奶奶高兴极了，笑着说：“我的孙女真好，是个懂事，孝顺的好孩子。”萍萍拉着奶奶的手，祝她早日康复。</t>
  </si>
  <si>
    <t>5 4 5 5 4</t>
  </si>
  <si>
    <t>萍萍的奶奶生病了，住院养病</t>
  </si>
  <si>
    <t>一天，萍萍去医院看望奶奶，还给奶奶送去了又大又红的苹果。</t>
  </si>
  <si>
    <t>奶奶高兴极了，笑着说：“我的孙女真好，是个懂事，孝顺的好孩子。”萍萍拉着奶奶的手，祝她早日康复。</t>
  </si>
  <si>
    <t>4 4 4 3 4</t>
  </si>
  <si>
    <t>我的奶奶生病了了，住院养病。我去给她送苹果吃，我的奶奶得了流感。她最喜欢吃苹果。终于到了我把苹给奶奶他说：“乖小子，谢谢你。”我说：“奶奶，这是我应该做的。”</t>
  </si>
  <si>
    <t>3 3 3 3 3</t>
  </si>
  <si>
    <t>我的奶奶生病了了，住院养病。</t>
  </si>
  <si>
    <t>我去给她送苹果吃，我的奶奶得了流感。她最喜欢吃苹果。</t>
  </si>
  <si>
    <t>终于到了我把苹给奶奶他说：“乖小子，谢谢你。”我说：“奶奶，这是我应该做的。”</t>
  </si>
  <si>
    <t>奶奶生病了，今天丽丽的奶奶生病了。丽丽在照顾他的奶奶，她给奶奶一个红红的苹果。奶奶结果苹果开心极了。莉莉也开心极了，奶奶把被子盖在身上，丽丽给奶奶在桌柜上面放了一束又香又美丽的花。奶奶可高兴了！</t>
  </si>
  <si>
    <t>6 6 6 6 5</t>
  </si>
  <si>
    <t>奶奶生病了，今天丽丽的奶奶生病了。</t>
  </si>
  <si>
    <t>丽丽在照顾他的奶奶，她给奶奶一个红红的苹果。奶奶结果苹果开心极了。</t>
  </si>
  <si>
    <t>莉莉也开心极了，奶奶把被子盖在身上，丽丽给奶奶在桌柜上面放了一束又香又美丽的花。奶奶可高兴了！</t>
  </si>
  <si>
    <t>奶奶生病住院了。有一天，小红去给生病的奶奶送水果，奶奶看见小红，高兴的对小红说：“小红，你怎么来了啊！”小红说：“我来给你送水果来了。”小红把水果给了奶奶，说了一声再见，走了。</t>
  </si>
  <si>
    <t>4 4 3 2 4</t>
  </si>
  <si>
    <t>奶奶生病住院了</t>
  </si>
  <si>
    <t>有一天，小红去给生病的奶奶送水果，奶奶看见小红，高兴的对小红说：“小红，你怎么来了啊！”小红说：“我来给你送水果来了。”小红把水果给了奶奶，</t>
  </si>
  <si>
    <t>小红把水果给了奶奶，说了一声再见，走了</t>
  </si>
  <si>
    <t>奶奶生病住院了，孙女给奶奶一个大苹果：“奶奶高兴地笑了。”</t>
  </si>
  <si>
    <t>2 1 1 1 1</t>
  </si>
  <si>
    <t>奶奶生病住院了，</t>
  </si>
  <si>
    <t>孙女给奶奶一个大苹果：</t>
  </si>
  <si>
    <t>“奶奶高兴地笑了。”</t>
  </si>
  <si>
    <t>有一天，笑笑地奶奶生病了，奶奶躺在了床上。小小看到奶奶生病了，到了一杯热开水，又跑到了森林找到了一个又大又红地苹果跑回家，把苹果皮笑掉了，拿给奶奶吃！奶奶吃完了说真好吃，奶奶吃了一般给了小小吃，小小说：“我不吃你吃”</t>
  </si>
  <si>
    <t>有一天，笑笑地奶奶生病了，奶奶躺在了床上</t>
  </si>
  <si>
    <t>小小看到奶奶生病了，到了一杯热开水，又跑到了森林找到了一个又大又红地苹果跑回家，把苹果皮笑掉了，拿给奶奶吃！</t>
  </si>
  <si>
    <t>奶奶吃了一般给了小小吃，小小说：“我不吃你吃”</t>
  </si>
  <si>
    <t>奶奶生病了，躺在床上。一天小果地妈妈带着小果去看望生病地奶奶。到了奶奶家，小果开心地向奶奶跑来，小果把一个苹果给了奶奶，小果说：“奶奶，祝你快点好起来。”躺在床上地奶奶开心地笑了。</t>
  </si>
  <si>
    <t>5 5 5 4 4</t>
  </si>
  <si>
    <t>奶奶生病了，躺在床上。</t>
  </si>
  <si>
    <t>一天小果地妈妈带着小果去看望生病地奶奶。到了奶奶家，小果开心地向奶奶跑来，小果把一个苹果给了奶奶，小果说：“奶奶，祝你快点好起来。”</t>
  </si>
  <si>
    <t>躺在床上地奶奶开心地笑了。</t>
  </si>
  <si>
    <t>周末的下午，我和我的好伙伴来到公园放风筝。小鸟飞来飞去，路边的野花一大片一大片的。我们在草地上放起了风筝，小美放的是最高的，今天是有趣的一天。</t>
  </si>
  <si>
    <t>周末的下午，我和我的好伙伴来到公园放风筝。小鸟飞来飞去，路边的野花一大片一大片的。</t>
  </si>
  <si>
    <t>我们在草地上放起了风筝，小美放的是最高的，</t>
  </si>
  <si>
    <t>春天来了，三个小朋友说好一起到公园里玩，小红拿着风筝奔跑想把风筝飞上天玩，军军在沙子里垒起了一座城堡，在远处看就像三个小朋友在碧绿的草地上玩，小鸟从南方飞回来了。</t>
  </si>
  <si>
    <t>春天来了，三个小朋友说好一起到公园里玩，</t>
  </si>
  <si>
    <t>小红拿着风筝奔跑想把风筝飞上天玩，军军在沙子里垒起了一座城堡，在远处看就像三个小朋友在碧绿的草地上玩，小鸟从南方飞回来了。</t>
  </si>
  <si>
    <t>蓝蓝的天空飘着白云，小鸟在天空自由飞翔。小草从地下弹出头，就像铺了一层绿油油的地毯。早开的野花一朵两朵，那是春天的眼睛，这个小女孩跑着想让风筝飞的更高。另一个小男孩在那这风筝，另一个小男孩在堆沙堡。</t>
  </si>
  <si>
    <t>蓝蓝的天空飘着白云，小鸟在天空自由飞翔。小草从地下弹出头，就像铺了一层绿油油的地毯。早开的野花一朵两朵，那是春天的眼睛</t>
  </si>
  <si>
    <t>这个小女孩跑着想让风筝飞的更高</t>
  </si>
  <si>
    <t>春天来了，小鸟在天空自由的飞，小草从地下探出头来，远远望去，像一条绿色地毯，云一朵两朵。我们几个小伙伴约好在田野里玩</t>
  </si>
  <si>
    <t>红彤彤向前跑，想让风筝飞起来。小刚正拿着风筝在想着怎么才能让风筝飞起来。而小明在一旁堆起了沙堡</t>
  </si>
  <si>
    <t>春天来了，今天小明、小美、小路、越好一起放风筝，这里小草钻出来了，小花开了、小鸟飞来飞去，他们开心的放风筝，小美说：“明天我们可以又在这里放风筝，好吗？”</t>
  </si>
  <si>
    <t>这里小草钻出来了，小花开了、小鸟飞来飞去，他们开心的放风筝，</t>
  </si>
  <si>
    <t>小美说：“明天我们可以又在这里放风筝，好吗？”</t>
  </si>
  <si>
    <t>小明、小美和小刚约今天去田野里放风筝，他们来到田野里，小鸟在蓝蓝天空中自由地飞翔，远远望去地上的草就像春姑娘的被子，地上的花儿好像好多的笑脸，小美放着非正，小明拿着风筝想着怎样飞的高飞得远，小刚在堆着沙堡。下午了他们要回家了，他们相约下次还来。</t>
  </si>
  <si>
    <t>明、小美和小刚约今天去田野里放风筝，他们来到田野里</t>
  </si>
  <si>
    <t>小鸟在蓝蓝天空中自由地飞翔，远远望去地上的草就像春姑娘的被子，地上的花儿好像好多的笑脸，小美放着非正，小明拿着风筝想着怎样飞的高飞得远，小刚在堆着沙堡。</t>
  </si>
  <si>
    <t>春天到了！我和小伙伴们一起去田野，野花开了，小草冒出头，燕子自由地飞翔。春风吹拂着我们地脸庞，我和小伙伴们在凉爽地春风中防风筝。真开心啊</t>
  </si>
  <si>
    <t>春天到了！我和小伙伴们一起去田野，</t>
  </si>
  <si>
    <t>野花开了，小草冒出头，燕子自由地飞翔。春风吹拂着我们地脸庞，我和小伙伴们在凉爽地春风中防风筝</t>
  </si>
  <si>
    <t>真开心啊</t>
  </si>
  <si>
    <t>春天来了！春天来了！路边地野花开了，蓝蓝地天空中漂浮着雪白雪白地云朵。小伙伴们争先恐后地来到郊外，自己动手扎起了风筝。琳琳扎地最快，她最先放起了风筝。小乐拿着刚做好地风筝正在检查，她最先放起了风筝。小乐拿着刚做好地风筝正检查。峰峰做得最慢，但他一点也不着急，正开开心心地看着小伙伴们呢！</t>
  </si>
  <si>
    <t>天来了！春天来了！路边地野花开了，蓝蓝地天空中漂浮着雪白雪白地云朵。小伙伴们争先恐后地来到郊外，</t>
  </si>
  <si>
    <t>己动手扎起了风筝。琳琳扎地最快，她最先放起了风筝。小乐拿着刚做好地风筝正在检查，她最先放起了风筝。小乐拿着刚做好地风筝正检查。峰峰做得最慢，但他一点也不着急，</t>
  </si>
  <si>
    <t>正开开心心地看着小伙伴们呢！</t>
  </si>
  <si>
    <t>春天到了！小鸟飞来飞去，小丽和小明一起去田野里放风筝，田野里有青草、野花。小丽地风筝越飞越高，小明正准备，把风筝飞上天，小刚在旁边玩沙子，他们玩的很开心，他们约下一个周末一起玩。</t>
  </si>
  <si>
    <t>田野里有青草、野花。小丽地风筝越飞越高，小明正准备，把风筝飞上天，小刚在旁边玩沙子，</t>
  </si>
  <si>
    <t>，他们玩的很开心，他们约下一个周末一起玩。</t>
  </si>
  <si>
    <t>有一天，我和我的两个朋友去放风筝，我的风筝越飞越高。朋友看着从南方飞回来的大雁，天上的云朵就像一串一串的棉花，美丽天空，漂亮的大雁在我们美丽的天空，美丽的家乡，我们是多么幸福的孩子！多么快乐的孩子！太阳照射哪，哪就是我们的光！</t>
  </si>
  <si>
    <t>5 4 4 5 5</t>
  </si>
  <si>
    <t>有一天，我和我的两个朋友去放风筝，我的风筝越飞越高</t>
  </si>
  <si>
    <t>朋友看着从南方飞回来的大雁，天上的云朵就像一串一串的棉花，美丽天空，漂亮的大雁在我们美丽的天空，美丽的家乡</t>
  </si>
  <si>
    <t>春天来了，春天来了，花朵开了，绿油油的小草也长高了，大雁和燕子也从南方回来了。小欧朋友们到一望无际的草地，有的小朋友在放风筝，有的小朋友在堆沙堡。</t>
  </si>
  <si>
    <t>春天来了，春天来了，花朵开了，绿油油的小草也长高了，大雁和燕子也从南方回来了。</t>
  </si>
  <si>
    <t>小欧朋友们到一望无际的草地，有的小朋友在放风筝，有的小朋友在堆沙堡。</t>
  </si>
  <si>
    <t>美丽的春天，春天来了，小朋友们那这风筝跑到门外放风筝，大雁也从南方飞回来了，小草绿了、花儿也盛开了、柳树枝条被风吹的四面八方都是，小河的水流声像是-春天在说话呢！黄莺在树枝上唱着欢快的个，春天真美丽！小动物和小朋友也很喜欢春天的到来。</t>
  </si>
  <si>
    <t>美丽的春天，春天来了，小朋友们那这风筝跑到门外放风筝，</t>
  </si>
  <si>
    <t>春天来了！小刚、乐乐、钉钉，一起去春天的田野里放风筝。小鸟在树枝上唱着欢乐歌曲，向远方望去，绿绿的小草就像绿色的地毯。蓝蓝的天空中挂着像绵阳的白云，地上的花五彩斑斓的真好看。他们都喜欢春天的美好景色啊！</t>
  </si>
  <si>
    <t>春天来了！小刚、乐乐、钉钉，一起去春天的田野里放风筝。</t>
  </si>
  <si>
    <t>植树节，三月十二是植树节。三个小朋友一起去指数，有小明、小高、小红，首先小亮挖了几锨土，然后小明把树苗放入树坑，最后小红浇了一些水。他们说：“下次三月十二日，我们再来这个地方植树吧”</t>
  </si>
  <si>
    <t>植树节，三月十二是植树节</t>
  </si>
  <si>
    <t>三个小朋友一起去指数，有小明、小高、小红，首先小亮挖了几锨土，然后小明把树苗放入树坑，最后小红浇了一些水。</t>
  </si>
  <si>
    <t>他们说：“下次三月十二日，我们再来这个地方植树吧”</t>
  </si>
  <si>
    <t>今天风和日丽，晴空万里。我和小美、小明越好一起去公园植树，我和小美负责栽树，小美负责胶水。我们栽了一棵又一棵，很快就下午了，我们越好下个星期天还来。</t>
  </si>
  <si>
    <t>我和小美、小明越好一起去公园植树，我和小美负责栽树，小美负责胶水。我们栽了一棵又一棵，很快就下午了</t>
  </si>
  <si>
    <t>我们越好下个星期天还来。</t>
  </si>
  <si>
    <t>春天来了了，小丽、小华、小美他们吃完饭就去公园植树，小华用铁锹玩好了一个坑，小丽小心地把树苗放入坑里，小华在把坑填上了，小美给树苗浇水，下午他们都回家了。</t>
  </si>
  <si>
    <t>春天来了了，小丽、小华、小美他们吃完饭就去公园植树</t>
  </si>
  <si>
    <t>小华用铁锹玩好了一个坑，小丽小心地把树苗放入坑里，小华在把坑填上了，小美给树苗浇水</t>
  </si>
  <si>
    <t>下午他们都回家了。</t>
  </si>
  <si>
    <t>植树，有一天小明约好几个小伙伴出来植树，几个朋友来到公园。小明拿了一把铲子，她地伙伴拿了两个水桶，他们分工合作把树种好了，他们越好下次还来植树。</t>
  </si>
  <si>
    <t>植树，有一天小明约好几个小伙伴出来植树，几个朋友来到公园</t>
  </si>
  <si>
    <t>小明拿了一把铲子，她地伙伴拿了两个水桶，他们分工合作把树种好了，</t>
  </si>
  <si>
    <t>今天填气晴朗，我和我的小伙伴们越好一起去植树，我拿着铁锹，小光拿着水桶小美拿着树苗，我按着树坑，小美把树苗小心地移入树坑，小光给树苗浇水，我们看着自己地劳动成果，心理非常高兴。</t>
  </si>
  <si>
    <t>今天填气晴朗，我和我的小伙伴们越好一起去植树，</t>
  </si>
  <si>
    <t>一天，阳光明媚、晴空万里。我和我的小伙伴们一起去植树，小美在数，小红胶水，小丽填土。填完，我说：“回家吧。”他们说：“好的。”最后两棵树苗做好了。今天是个快乐地一天！</t>
  </si>
  <si>
    <t>一天，阳光明媚、晴空万里。我和我的小伙伴们一起去植树</t>
  </si>
  <si>
    <t>小美在数，小红胶水，小丽填土。填完，我说：“回家吧。”他们说：“好的。”最后两棵树苗做好了</t>
  </si>
  <si>
    <t>植树节，植树节这天，小明、小丽和小红来田野里植树。小明挖了几个树坑，种上树苗填上图，小红来浇水。种到了下午，他们该回家了，小明约好下个星期天再来。</t>
  </si>
  <si>
    <t>植树节，植树节这天，小明、小丽和小红来田野里植树。</t>
  </si>
  <si>
    <t>小明挖了几个树坑，种上树苗填上图，小红来浇水。</t>
  </si>
  <si>
    <t>1987年四月五日，这一天碧空如洗、万里无云，三个小朋友一起在郊外去植树，小草吐出了点点嫩芽，小花一朵两朵，一个小朋友扶正树，第二个小朋友填了几锹土，第三个小朋友正在浇水，他们开心得笑了。</t>
  </si>
  <si>
    <t>987年四月五日，这一天碧空如洗、万里无云，三个小朋友一起在郊外去植树</t>
  </si>
  <si>
    <t>小草吐出了点点嫩芽，小花一朵两朵，一个小朋友扶正树，第二个小朋友填了几锹土，第三个小朋友正在浇水，</t>
  </si>
  <si>
    <t>丽丽和乐乐精心挑选了一颗茁壮的树苗，小心地移入树坑，又挥铁锹填了几锹土。他站到几步之外，仔细看看，觉得不是很直，连声说：“不行不行！”他又走上前把树苗扶正了。一棵绿油油地小柏树栽好了，就像战士一样壁纸地在哪里</t>
  </si>
  <si>
    <t>我和我的两个小朋友在植树，我的一个朋友把树苗扶正，我的一个朋友手握铁锹，挖着树坑，我给树浇水，我们亲手栽种了，一棵绿油油的小柏树就栽好了。</t>
  </si>
  <si>
    <t>我和我的两个小朋友在植树</t>
  </si>
  <si>
    <t>我的一个朋友把树苗扶正，我的一个朋友手握铁锹，挖着树坑，我给树浇水，我们亲手栽种了，一棵绿油油的小柏树就栽好了。</t>
  </si>
  <si>
    <t>植树节到了，小明、小红、小丽约好一起去公园植树，他们来到公园，小红精心地挑选了一棵茁壮地树苗，小明挥铁锹填了几锹土，小丽拿着水桶给树苗浇水。</t>
  </si>
  <si>
    <t>植树节到了，小明、小红、小丽约好一起去公园植树</t>
  </si>
  <si>
    <t>春天，小伙伴们来到田里去植树，他们先精心挑选了一棵茁壮地柏树苗，小心地移入树坑，又挥铁锹填了几锹土，最后又浇了水。一棵绿油油地小柏树栽好了，小伙伴地脸上露出了满意地笑容。</t>
  </si>
  <si>
    <t>春天，小伙伴们来到田里去植树，</t>
  </si>
  <si>
    <t>他们先精心挑选了一棵茁壮地柏树苗，小心地移入树坑，又挥铁锹填了几锹土，最后又浇了水。一棵绿油油地小柏树栽好了，</t>
  </si>
  <si>
    <t>小伙伴地脸上露出了满意地笑容。</t>
  </si>
  <si>
    <t>植树节，今天是3月15日，三个小朋友去公园植树，这一天碧空如洗，万里无云，小明挖树坑，小红精心地挑选一棵松鼠，小明小心地移入树坑，小美在树苗上浇了一盆水。</t>
  </si>
  <si>
    <t>植树节，今天是3月15日，三个小朋友去公园植树</t>
  </si>
  <si>
    <t>这一天碧空如洗，万里无云，小明挖树坑，小红精心地挑选一棵松鼠，小明小心地移入树坑，小美在树苗上浇了一盆水。</t>
  </si>
  <si>
    <t>春天来了，春天，小伙伴到田野里去植树，他们先精心地挑选了一棵茁壮地柏树苗，小心地移入树坑，又挥铁锹填了几锹土，最后又浇了水。一棵绿油油地小柏树栽好了。小伙伴们脸上露出了笑容。</t>
  </si>
  <si>
    <t>春天来了，春天，小伙伴到田野里去植树</t>
  </si>
  <si>
    <t>他们先精心地挑选了一棵茁壮地柏树苗，小心地移入树坑，又挥铁锹填了几锹土，最后又浇了水。一棵绿油油地小柏树栽好了。</t>
  </si>
  <si>
    <t>小伙伴们脸上露出了笑容。</t>
  </si>
  <si>
    <t>冬天了！仔细观察图片，把你观察到的内容用一段话写下来，也可以写一写你在冬天的活动和感受。</t>
  </si>
  <si>
    <t>冬天的我们</t>
  </si>
  <si>
    <t>冬天到了。我们都穿上了棉袄。那时候房顶上、地上到处都有积雪，白雪皑皑的一片，银装素裹。我和我的小伙伴们打雪仗、堆雪人。我们把雪滚成一大一小两个圆圆的雪球，我们把两个雪球立起来，然后在雪球上简单的画上眼睛和嘴巴，我们就做好了。我们做了好几个立在一起，我做的雪人是最大的。我们后来还打了雪仗，用小雪球丢来丢去，一个小伙伴还被砸的滑倒了。那一天，我们玩的非常开心，最后父母来叫我们回家吃饭了，大家都恋恋不舍的回家了。我们觉得下雪真的非常好玩，还有我们非常喜欢那个我们一起做的雪人。</t>
  </si>
  <si>
    <t>洞天的一个早晨，院子里有很多雪。好像铺上了一层厚厚的被子，盖上了一层绒毛。我和小伙伴们一起来到院子玩雪，有几个小伙伴堆了一个雪球，就开始玩了起来打雪仗的游戏。还有两个人堆了个大雪人。今天可是有趣的一天！</t>
  </si>
  <si>
    <t>画面描述比较好，内容比较丰富，事件构想合理，故事叙述较一般，内容很一般，标点使用一般</t>
  </si>
  <si>
    <t>洞天的一个早晨，院子里有很多雪。好像铺上了一层厚厚的被子，盖上了一层绒毛。</t>
  </si>
  <si>
    <t>我和小伙伴们一起来到院子玩雪，有几个小伙伴堆了一个雪球，就开始玩了起来打雪仗的游戏。还有两个人堆了个大雪人。</t>
  </si>
  <si>
    <t>今天可是有趣的一天！</t>
  </si>
  <si>
    <t>冬天了，大地白茫茫的一片。小孩子们穿上棉袄，来到院子里，两个堆雪人，先把圆做好，再合起来，最后按上眼睛、嘴巴、帽子、鼻子，有的打雪仗。他的心理高高兴兴的，身体也很暖和。</t>
  </si>
  <si>
    <t>冬天了，大地白茫茫的一片。</t>
  </si>
  <si>
    <t>小孩子们穿上棉袄，来到院子里，两个堆雪人，先把圆做好，再合起来，最后按上眼睛、嘴巴、帽子、鼻子，有的打雪仗。</t>
  </si>
  <si>
    <t>他的心理高高兴兴的，身体也很暖和。</t>
  </si>
  <si>
    <t>下雪了！秋天过去了，下起了雪白的大雪，白茫茫的一片。雪就像被子一样，有两个小朋友再堆雪人。有四个小朋友再打雪仗。他们玩的兴致勃勃。</t>
  </si>
  <si>
    <t>画面描述一般，内容不丰富，事件构想不太行，故事叙述较一般，内容很一般，标点使用一般</t>
  </si>
  <si>
    <t>3 2 3 4 3</t>
  </si>
  <si>
    <t>下雪了！秋天过去了，下起了雪白的大雪，白茫茫的一片。</t>
  </si>
  <si>
    <t>雪就像被子一样，有两个小朋友再堆雪人。有四个小朋友再打雪仗。</t>
  </si>
  <si>
    <t>他们玩的兴致勃勃。</t>
  </si>
  <si>
    <t>冬天了，大雪堆满了大地，白茫茫的一片。小明、小华、小妹、小乐、张阳、小今，他们六个孩子出来玩了，小明和笑话还有小今，他们在大雪球，小美和张阳在对堆雪人，他们玩的兴高采烈，非常高兴，下午他们都回家了。</t>
  </si>
  <si>
    <t>4 5 5 3 4</t>
  </si>
  <si>
    <t>冬天了，大雪堆满了大地，白茫茫的一片。</t>
  </si>
  <si>
    <t>小明、小华、小妹、小乐、张阳、小今，他们六个孩子出来玩了，小明和笑话还有小今，他们在大雪球，小美和张阳在对堆雪人，</t>
  </si>
  <si>
    <t>他们玩的兴高采烈，非常高兴，下午他们都回家了。</t>
  </si>
  <si>
    <t>冬天了，大地上白茫茫的一片。又是小朋友最喜欢的季节，地上一片雪白的小朋友们穿着不同颜色的棉袄，带着围巾，穿着棉鞋。小朋友们，一起玩打雪仗，一起堆雪人，小朋友们玩的非常开心，最后大家恋恋不舍的回了。</t>
  </si>
  <si>
    <t>冬天了，大地上白茫茫的一片。又是小朋友最喜欢的季节，地上一片雪白的小朋友们穿着不同颜色的棉袄，带着围巾，穿着棉鞋</t>
  </si>
  <si>
    <t>小朋友们，一起玩打雪仗，一起堆雪人，</t>
  </si>
  <si>
    <t>小朋友们玩的非常开心，最后大家恋恋不舍的回了。</t>
  </si>
  <si>
    <t>冬天来了，大地白茫茫的一片。小朋友们穿上衣服就出来玩了，有4个小朋友在打雪仗，还有两个小朋友在堆雪人，房屋上都是雪，路上也都是雪。大家玩的非常开心。</t>
  </si>
  <si>
    <t>画面描述缺失很多，内容一般，事件构想一般，故事叙述可以，内容可以，标点使用正确</t>
  </si>
  <si>
    <t>4 4 4 4 4</t>
  </si>
  <si>
    <t>冬天来了，大地白茫茫的一片。</t>
  </si>
  <si>
    <t>小朋友们穿上衣服就出来玩了，有4个小朋友在打雪仗，还有两个小朋友在堆雪人，房屋上都是雪，路上也都是雪。</t>
  </si>
  <si>
    <t>大家玩的非常开心。</t>
  </si>
  <si>
    <t>冬天来了！外面下起了鹅毛大雪，外面都是白茫茫的一片，小朋友从家里跑出来在一起玩。小明、小刚、晓东、小乐一起打雪仗，玩的不亦乐乎。小青、小毛在一起开开心心的堆雪人。大家最后恋恋不舍的回家了。</t>
  </si>
  <si>
    <t>5 5 4 5 5</t>
  </si>
  <si>
    <t>冬天来了！外面下起了鹅毛大雪，外面都是白茫茫的一片，</t>
  </si>
  <si>
    <t>小朋友从家里跑出来在一起玩。小明、小刚、晓东、小乐一起打雪仗，玩的不亦乐乎。小青、小毛在一起开开心心的堆雪人。</t>
  </si>
  <si>
    <t>大家最后恋恋不舍的回家了。</t>
  </si>
  <si>
    <t>冬天来了！大地白茫茫的一片。小朋友们穿着棉袄，戴着围巾，戴着帽子，都出来玩了。小白、小雪、小铁、小冬、小强、小红都出来了，小白、小学、小铁、小冬在玩打雪仗，小强和小红在门口堆起了雪人，他们玩的都很开心！</t>
  </si>
  <si>
    <t>6 5 5 5 6</t>
  </si>
  <si>
    <t>冬天来了！大地白茫茫的一片。小朋友们穿着棉袄，戴着围巾，戴着帽子，都出来玩了。</t>
  </si>
  <si>
    <t>小白、小雪、小铁、小冬、小强、小红都出来了，小白、小学、小铁、小冬在玩打雪仗，小强和小红在门口堆起了雪人</t>
  </si>
  <si>
    <t>他们玩的都很开心！</t>
  </si>
  <si>
    <t>快乐的冬天！冬天来了，到处白茫茫的一片。寒风呼呼的挂着。树呀！房子呀！都看不清了，这时小朋友们在外面玩，他们有的打雪仗，有的堆雪人，快乐极了。最后，大家恋恋不舍的回家了。</t>
  </si>
  <si>
    <t>快乐的冬天！冬天来了，到处白茫茫的一片。寒风呼呼的挂着。树呀！房子呀！都看不清了，这时小朋友们在外面玩</t>
  </si>
  <si>
    <t>他们有的打雪仗，有的堆雪人，快乐极了。</t>
  </si>
  <si>
    <t>他们玩的真开心啊！</t>
  </si>
  <si>
    <t>冬天了，冬天了，雪花下起来了！大地白茫茫的一片。小朋友都来到了草坪，草坪已经编程一片雪白的地毯，小朋友们一起玩起了雪，有的小朋友打雪仗，有的堆雪人，他们玩的真开心啊！</t>
  </si>
  <si>
    <t>5 5 5 6 4</t>
  </si>
  <si>
    <t>冬天了，冬天了，雪花下起来了！大地白茫茫的一片。</t>
  </si>
  <si>
    <t>小朋友都来到了草坪，草坪已经编程一片雪白的地毯，小朋友们一起玩起了雪，有的小朋友打雪仗，有的堆雪人，</t>
  </si>
  <si>
    <t>冬天了，大地白茫茫的一片。又是孩子们快乐的季节，在冬天里孩子穿上棉袄，冲出门，看见世界一片的白色，于是孩子就打雪仗，一位小女生就在旁边堆雪人，孩子们玩的非常开心多么美好啊。</t>
  </si>
  <si>
    <t>5 6 6 5 6</t>
  </si>
  <si>
    <t>冬天了，大地白茫茫的一片。又是孩子们快乐的季节</t>
  </si>
  <si>
    <t>在冬天里孩子穿上棉袄，冲出门，看见世界一片的白色，于是孩子就打雪仗，一位小女生就在旁边堆雪人，</t>
  </si>
  <si>
    <t>孩子们玩的非常开心多么美好啊。</t>
  </si>
  <si>
    <t>美好的冬天，每年都要过的冬天来了。我和我的小伙伴淘气、小明、缓缓、豆豆在快乐的一起玩。有的打雪仗，有的堆雪人等等，他们显得是那么的开心。原来他们都跟我一样喜欢冬天呀！明年我还要来这里玩。</t>
  </si>
  <si>
    <t>画面描述详实，内容比较丰富，事件构想合理，故事叙述较精彩，内容很充实，标点使用非常准确</t>
  </si>
  <si>
    <t>5 5 5 5 5</t>
  </si>
  <si>
    <t>美好的冬天，每年都要过的冬天来了。</t>
  </si>
  <si>
    <t>我和我的小伙伴淘气、小明、缓缓、豆豆在快乐的一起玩。有的打雪仗，有的堆雪人等等，他们显得是那么的开心。</t>
  </si>
  <si>
    <t>原来他们都跟我一样喜欢冬天呀！明年我还要来这里玩。</t>
  </si>
  <si>
    <t>冬天的我们，冬天又来了，下起雪了一转眼地上就白白的了，房顶、树枝都是一片白。孩子们都在外边玩雪，有的堆雪人，有的打雪仗玩得很开心，冬天的我们是多么开心啊！最后大家都恋恋不舍的回家了。</t>
  </si>
  <si>
    <t>6 6 5 5 5</t>
  </si>
  <si>
    <t>冬天的我们，冬天又来了，下起雪了一转眼地上就白白的了，房顶、树枝都是一片白。</t>
  </si>
  <si>
    <t>孩子们都在外边玩雪，有的堆雪人，有的打雪仗玩得很开心，</t>
  </si>
  <si>
    <t>冬天的我们是多么开心啊！最后大家都恋恋不舍的回家了。</t>
  </si>
  <si>
    <t>冬天来了，大地上白茫茫的一片。所有大人和小孩都穿的厚厚的衣服在雪天打雪仗和堆雪人，冬天来了每个人的房子啊，地面啊，一片雪白。</t>
  </si>
  <si>
    <t>冬天来了，大地上白茫茫的一片。</t>
  </si>
  <si>
    <t>所有大人和小孩都穿的厚厚的衣服在雪天打雪仗和堆雪人，冬天来了每个人的房子啊，</t>
  </si>
  <si>
    <t>冬天来了每个人的房子啊，地面啊，一片雪白。</t>
  </si>
  <si>
    <t>快乐的冬天，大地上白茫茫的一片。我和五位好朋友在门口的广场上堆雪人、打雪仗，我和小丽在堆雪人，小明、小军、小华、小红在打雪仗，我们喜欢这个冬天。</t>
  </si>
  <si>
    <t>5 4 4 4 4</t>
  </si>
  <si>
    <t>快乐的冬天，大地上白茫茫的一片。</t>
  </si>
  <si>
    <t>我和五位好朋友在门口的广场上堆雪人、打雪仗，我和小丽在堆雪人，小明、小军、小华、小红在打雪仗，</t>
  </si>
  <si>
    <t>我们喜欢这个冬天。</t>
  </si>
  <si>
    <t>冬天的我们，冬天来了，平地上白茫茫的一片，小朋友们在雪地上玩起了游戏，有的在化学、有的在打雪仗、有的在堆雪人，首先滚两个雪，一个大，一个小，然后拿一个水桶，一条围巾、两颗石子和一个萝卜，雪人就做好了，我们很喜欢冬天的到来呢！最后，大家都恋恋不舍的回家了。</t>
  </si>
  <si>
    <t>5 5 5 5 6</t>
  </si>
  <si>
    <t>冬天的我们，冬天来了，平地上白茫茫的一片，</t>
  </si>
  <si>
    <t>小朋友们在雪地上玩起了游戏，有的在化学、有的在打雪仗、有的在堆雪人，首先滚两个雪，一个大，一个小，然后拿一个水桶，一条围巾、两颗石子和一个萝卜，雪人就做好了</t>
  </si>
  <si>
    <t>最后，大家都恋恋不舍的回家了。</t>
  </si>
  <si>
    <t>冬天的我们，大地上白茫茫的一片。一天，小明和小刚约定明天上午找几个小伙伴一起玩打雪仗，很快到了约定那天，小刚几个藏在雪人后面，小明几个走在路上，突然小刚几个发起了攻击，小亮几人被达到了，最后他们认输，又是美好的一天。</t>
  </si>
  <si>
    <t>画面描述比较准确，内容一般，事件构想一般，故事叙述可以，内容可以，标点使用不太正确</t>
  </si>
  <si>
    <t>5 5 5 3 2</t>
  </si>
  <si>
    <t>冬天的我们，大地上白茫茫的一片。</t>
  </si>
  <si>
    <t>一天，小明和小刚约定明天上午找几个小伙伴一起玩打雪仗，很快到了约定那天，小刚几个藏在雪人后面，小明几个走在路上，突然小刚几个发起了攻击，小亮几人被达到了，最后他们认输，</t>
  </si>
  <si>
    <t>又是美好的一天。</t>
  </si>
  <si>
    <t>冬天的我们，冬天来了，我们这群孩子，有的打雪仗，有的堆雪人，我们还看见大雁飞回了南方，碧绿的草地被积雪覆盖，白苍苍的一片，我们玩的非常高兴。最后，大家都恋恋不舍的回家了。</t>
  </si>
  <si>
    <t>冬天的我们，冬天来了，</t>
  </si>
  <si>
    <t>我们这群孩子，有的打雪仗，有的堆雪人，我们还看见大雁飞回了南方，碧绿的草地被积雪覆盖，白苍苍的一片，我们玩的非常高兴。</t>
  </si>
  <si>
    <t>冬天，大地白茫茫一片。我们在外面，有四个人再打雪仗，有的堆雪人，雪人的后面有个小女孩，天上有大雁飞往南方。</t>
  </si>
  <si>
    <t>冬天，大地白茫茫一片。</t>
  </si>
  <si>
    <t>我们在外面，有四个人再打雪仗，有的堆雪人，雪人的后面有个小女孩，天上有大雁飞往南方。</t>
  </si>
  <si>
    <t>冬天来了，冬天来了，大地都盖上了厚厚的被子。我们非常高兴，小伙伴们都穿上了厚厚的棉袄，长长的围巾，还有的戴上了帽子和棉鞋，他们都出来玩了，有的打雪仗，有的堆雪人，有的躲在了雪人后面静静的看着他们，非常热闹，就这样，我们开开心心的玩了一整天。</t>
  </si>
  <si>
    <t>冬天来了，冬天来了，大地都盖上了厚厚的被子。</t>
  </si>
  <si>
    <t>我们非常高兴，小伙伴们都穿上了厚厚的棉袄，长长的围巾，还有的戴上了帽子和棉鞋，他们都出来玩了，有的打雪仗，有的堆雪人，有的躲在了雪人后面静静的看着他们</t>
  </si>
  <si>
    <t>就这样，我们开开心心的玩了一整天。</t>
  </si>
  <si>
    <t>冬天来了，冬天来了，我们非常高兴，小伙伴们都穿上了厚厚的棉袄，长长的围巾，还有的戴上了帽子和棉鞋，他们都出来玩了，有的打雪仗，有的堆雪人，有的躲在了雪人后面静静的看着他们，非常热闹，就这样，我们开开心心的玩了一整天。</t>
  </si>
  <si>
    <t>冬天来了，冬天来了，我们非常高兴，小伙伴们都穿上了厚厚的棉袄，长长的围巾，还有的戴上了帽子和棉鞋，他们都出来玩了，</t>
  </si>
  <si>
    <t>他们都出来玩了，有的打雪仗，有的堆雪人，有的躲在了雪人后面静静的看着他们，</t>
  </si>
  <si>
    <t>非常热闹，就这样，我们开开心心的玩了一整天。</t>
  </si>
  <si>
    <t>冬天到了，冬天到，下雪了，苍白苍白的积雪，把房子地面都盖上了，连树上的叶也掉了，大雁和燕子都飞回南方了。有的小朋友在堆雪人，有的小朋友再打雪仗。大家非常开心，玩得不亦乐乎。</t>
  </si>
  <si>
    <t>4 4 4 5 4</t>
  </si>
  <si>
    <t>冬天到了，冬天到，下雪了，苍白苍白的积雪，</t>
  </si>
  <si>
    <t>把房子地面都盖上了，连树上的叶也掉了，大雁和燕子都飞回南方了。有的小朋友在堆雪人，有的小朋友再打雪仗。</t>
  </si>
  <si>
    <t>大家非常开心，玩得不亦乐乎。</t>
  </si>
  <si>
    <t>冬天来了，小朋友们看到下雪了，都跑出去，看到地上，房子上都是雪一样白，白茫茫的一片。小朋友们在打雪仗、堆雪人。小朋友们玩的笑哈哈的。我看到房子、草都被积雪盖住了。我和我的朋友最喜欢冬天了！</t>
  </si>
  <si>
    <t>冬天来了，小朋友们看到下雪了，都跑出去，看到地上，房子上都是雪一样白，白茫茫的一片。</t>
  </si>
  <si>
    <t>小朋友们在打雪仗、堆雪人。小朋友们玩的笑哈哈的。我看到房子、草都被积雪盖住了</t>
  </si>
  <si>
    <t>我和我的朋友最喜欢冬天了！</t>
  </si>
  <si>
    <t>冬天到了，大地上白茫茫的一片。六个小朋友在玩雪，4个小朋友，在打雪仗，一个小男孩在堆雪人，堆好雪人一个小女孩躲在后面。六个小朋友在玩雪，4个小朋友，在打雪仗，一个小男孩在堆雪人，堆好雪人一个小女孩躲在后面。</t>
  </si>
  <si>
    <t xml:space="preserve">3 3 2 3 3 </t>
  </si>
  <si>
    <t>冬天到了，大地上白茫茫的一片</t>
  </si>
  <si>
    <t>六个小朋友在玩雪，4个小朋友，在打雪仗，一个小男孩在堆雪人，堆好雪人一个小女孩躲在后面。</t>
  </si>
  <si>
    <t>冬天来了，天下雪了，大地上白茫茫的一片，我们一群孩子冲出家门，出去玩雪。我们几个孩子有的打雪仗、有的堆雪人，玩的可开心了。</t>
  </si>
  <si>
    <t>5 4 5 3 4</t>
  </si>
  <si>
    <t>冬天来了，天下雪了，大地上白茫茫的一片，</t>
  </si>
  <si>
    <t>我们一群孩子冲出家门，出去玩雪。我们几个孩子有的打雪仗、有的堆雪人，</t>
  </si>
  <si>
    <t>玩的可开心了。</t>
  </si>
  <si>
    <t>冬天来了，天下雪了，一片银装素裹，我们一群孩子冲出家门，出去玩雪。我们几个孩子有的打雪仗、有的堆雪人，玩的可开心了。</t>
  </si>
  <si>
    <t>4 4 5 4 4</t>
  </si>
  <si>
    <t>冬天来了，天下雪了，一片银装素裹，</t>
  </si>
  <si>
    <t>冬天来了，大地上白茫茫的一片。外面有的打雪仗，有的堆雪人，他们玩的合不拢嘴，树上的叶子都掉光了，还有楼房上都堆满雪花，大雁都飞向南边。</t>
  </si>
  <si>
    <t>外面有的打雪仗，有的堆雪人，他们玩的合不拢嘴，树上的叶子都掉光了，还有楼房上都堆满雪花，大雁都飞向南边。</t>
  </si>
  <si>
    <t>冬天来了，星期天早上，我透过窗户看见门外下了一场大学，树上的叶子都掉光了，连房子的房顶上都下满了雪白雪白的雪，我就叫上我的好朋友去玩，他们都穿上了棉袄，棉鞋，我们有的打雪仗，有的堆雪人，还给雪人带上了用水桶做的帽子，用红萝卜做的鼻子，而且我们玩的非常开心。</t>
  </si>
  <si>
    <t>冬天来了，星期天早上，我透过窗户看见门外下了一场大学，树上的叶子都掉光了，连房子的房顶上都下满了雪白雪白的雪，我就叫上我的好朋友去玩</t>
  </si>
  <si>
    <t>他们都穿上了棉袄，棉鞋，我们有的打雪仗，有的堆雪人，还给雪人带上了用水桶做的帽子，用红萝卜做的鼻子，</t>
  </si>
  <si>
    <t>而且我们玩的非常开心。</t>
  </si>
  <si>
    <t>冬天来了，一片银装素裹。六个小朋友在雪地上玩。有四个小朋友在打学长。玩的很开心，还有一个小男孩在堆雪人，一个小女孩躲在雪人后面。还有，六个小朋友玩的可开心了。</t>
  </si>
  <si>
    <t xml:space="preserve">4 3 4 3 3 </t>
  </si>
  <si>
    <t>冬天来了，一片银装素裹。</t>
  </si>
  <si>
    <t>六个小朋友在雪地上玩。有四个小朋友在打学长。玩的很开心，还有一个小男孩在堆雪人，一个小女孩躲在雪人后面。</t>
  </si>
  <si>
    <t>还有，六个小朋友玩的可开心了。</t>
  </si>
  <si>
    <t>冬天，白茫茫一片。一群孩子穿着棉袄在雪地上打雪仗，两个小女孩在堆雪人。一个小女孩躲在雪人后面不敢出来，害怕那几个男生把她扔到。他们玩的可真开心啊。</t>
  </si>
  <si>
    <t>冬天，白茫茫一片。</t>
  </si>
  <si>
    <t>一群孩子穿着棉袄在雪地上打雪仗，两个小女孩在堆雪人。一个小女孩躲在雪人后面不敢出来，害怕那几个男生把她扔到。</t>
  </si>
  <si>
    <t>他们玩的可真开心啊。</t>
  </si>
  <si>
    <t>冬天到了，下雪了。白茫茫的一片，大地覆盖着洁白有松软的雪被子，树上没有一片叶子。小朋友们穿着又厚又暖和的棉袄在雪地里打雪仗堆雪人，处处欢声笑语，热闹极了。</t>
  </si>
  <si>
    <t>冬天到了，下雪了。白茫茫的一片，大地覆盖着洁白有松软的雪被子，树上没有一片叶子。</t>
  </si>
  <si>
    <t>小朋友们穿着又厚又暖和的棉袄在雪地里打雪仗堆雪人，</t>
  </si>
  <si>
    <t>处处欢声笑语，热闹极了。</t>
  </si>
  <si>
    <t>一场暴雪过后，大地像铺上了棉花，白茫茫的一片。小朋友都跑出去打雪仗，堆雪人。一个小朋友滚了两个雪球，堆成一个雪人，其他的小朋友，滚雪球，打雪仗，打的兴高采烈。</t>
  </si>
  <si>
    <t>画面描述比较准确，内容一般，事件构想比较好，故事叙述可以，内容很丰富，标点使用正确</t>
  </si>
  <si>
    <t>4 5 4 5 4</t>
  </si>
  <si>
    <t>一场暴雪过后，大地像铺上了棉花，白茫茫的一片。</t>
  </si>
  <si>
    <t>小朋友都跑出去打雪仗，堆雪人。一个小朋友滚了两个雪球，堆成一个雪人，其他的小朋友，滚雪球，打雪仗，</t>
  </si>
  <si>
    <t>打的兴高采烈。</t>
  </si>
  <si>
    <t>冬天了，大地上白茫茫的一片。又是小朋友最喜欢的季节，地上一片雪白的小朋友们穿着不同颜色的棉袄，带着围巾，穿着棉鞋。小朋友们，一起玩打雪仗，一起堆雪人，小朋友们玩的非常开心。</t>
  </si>
  <si>
    <t>6 6 5 6 5</t>
  </si>
  <si>
    <t>冬天了，大地上白茫茫的一片。</t>
  </si>
  <si>
    <t>又是小朋友最喜欢的季节，地上一片雪白的小朋友们穿着不同颜色的棉袄，带着围巾，穿着棉鞋。小朋友们，一起玩打雪仗，一起堆雪人</t>
  </si>
  <si>
    <t>小朋友们玩的非常开心</t>
  </si>
  <si>
    <t>春天来了，绿油油的小草和五颜六色的花朵从地里毛了出来，各种各样的鸟儿从南方飞了回来。小朋友穿上美丽的衣服在草地上玩耍。小明小红把美丽的风筝放到了蓝蓝的天空中，兰兰在一边对着沙包看着他们把美丽风筝放到天空中。大家看着自己的风筝高高的飞着，笑的非常开心。</t>
  </si>
  <si>
    <t>6 6 6 5 6</t>
  </si>
  <si>
    <t>春天来了，绿油油的小草和五颜六色的花朵从地里毛了出来，各种各样的鸟儿从南方飞了回来。</t>
  </si>
  <si>
    <t>小朋友穿上美丽的衣服在草地上玩耍。小明小红把美丽的风筝放到了蓝蓝的天空中，兰兰在一边对着沙包看着他们把美丽风筝放到天空中。</t>
  </si>
  <si>
    <t>大家看着自己的风筝高高的飞着，笑的非常开心。</t>
  </si>
  <si>
    <t>一天，小红和小刚和小云去放风筝。外面的景色，鸟语花香、春暖花开、外紫千红。小红说：我们来放风筝比赛把，看谁飞的高。小红边放边把小红的风筝飞的老高了，小云站在原地不动还没飞高就掉下来了。小红胜利了。他们玩的可真开心啊。</t>
  </si>
  <si>
    <t>4 4 3 5 4</t>
  </si>
  <si>
    <t>一天，小红和小刚和小云去放风筝。</t>
  </si>
  <si>
    <t>外面的景色，鸟语花香、春暖花开、外紫千红。小红说：我们来放风筝比赛把，看谁飞的高。小红边放边把小红的风筝飞的老高了，小云站在原地不动还没飞高就掉下来了。</t>
  </si>
  <si>
    <t>小红胜利了。他们玩的可真开心啊。</t>
  </si>
  <si>
    <t>春天来了，小草绿了，花儿开了。一天，小蓝、小明、小天、在草地上放风筝。小兰的风筝已经飞起来了。两只小鸟还在小兰的边上飞呢！小明的风筝还没放起来。</t>
  </si>
  <si>
    <t>画面描述比较准确，内容不丰富，事件构想不太合理，故事叙述缺乏逻辑，内容贫乏，标点使用正确</t>
  </si>
  <si>
    <t>4 3 4 2 3</t>
  </si>
  <si>
    <t>春天来了，小草绿了，花儿开了。</t>
  </si>
  <si>
    <t>一天，小蓝、小明、小天、在草地上放风筝。小兰的风筝已经飞起来了。两只小鸟还在小兰的边上飞呢！小明的风筝还没放起来。</t>
  </si>
  <si>
    <t>朋友看着从南方飞回来的大雁，天上的云朵就像一串一串的棉花，美丽天空，漂亮的大雁在我们美丽的天空，</t>
  </si>
  <si>
    <t>美丽的家乡，我们是多么幸福的孩子！多么快乐的孩子！太阳照射哪，哪就是我们的光！</t>
  </si>
  <si>
    <t>春天到了，小草绿了，小花也开了。有一天，有了个小朋友出去放风筝，两个小朋友在放风筝，还有一个小朋友在欣赏春天的美景，我的感受是春天特别美丽。</t>
  </si>
  <si>
    <t>3 2 2 2 3</t>
  </si>
  <si>
    <t>春天到了，小草绿了，小花也开了。</t>
  </si>
  <si>
    <t>有一天，有了个小朋友出去放风筝，两个小朋友在放风筝，还有一个小朋友在欣赏春天的美景，我的感受是春天特别美丽。</t>
  </si>
  <si>
    <t>春天来了，绿色回归大地。我们几个孩子冲出家门，出去放风筝，风筝飞的越来越高。天空中，小鸟正自由的飞翔。</t>
  </si>
  <si>
    <t xml:space="preserve">4 4 3 3 3 </t>
  </si>
  <si>
    <t>春天来了，绿色回归大地。</t>
  </si>
  <si>
    <t>我们几个孩子冲出家门，出去放风筝，风筝飞的越来越高。天空中，小鸟正自由的飞翔。</t>
  </si>
  <si>
    <t>春天来了，春天来了，花开了，草绿了，树叶发芽了。三个小朋友在草地里放风筝。大雁从南方飞来了，天空蓝蓝的一望无际的非常美丽。</t>
  </si>
  <si>
    <t xml:space="preserve">3 4 2 3 3 </t>
  </si>
  <si>
    <t>春天来了，春天来了，花开了，草绿了，树叶发芽了。</t>
  </si>
  <si>
    <t>三个小朋友在草地里放风筝。大雁从南方飞来了，</t>
  </si>
  <si>
    <t>天空蓝蓝的一望无际的非常美丽。</t>
  </si>
  <si>
    <t>星期六早上阳光明媚、春暖花开。我和小明小安，拿着我们的风筝去公园里放风筝，公园里有很多鲜花。我们还看见了从南方飞回来的小鸟，我们今天玩的很开心。</t>
  </si>
  <si>
    <t xml:space="preserve">3 4 3 2 3 </t>
  </si>
  <si>
    <t>星期六早上阳光明媚、春暖花开。</t>
  </si>
  <si>
    <t>我和小明小安，拿着我们的风筝去公园里放风筝，公园里有很多鲜花。</t>
  </si>
  <si>
    <t>我们还看见了从南方飞回来的小鸟，我们今天玩的很开心。</t>
  </si>
  <si>
    <t>春天来了，春天来了，花朵开了，绿油油的小草也长高了，大雁和燕子也从南方回来了。小欧朋友们到一望无际的草地，有的小朋友在放风筝，有的小朋友在堆沙堡。大家都玩得非常开心。</t>
  </si>
  <si>
    <t>4 3 5 4 4</t>
  </si>
  <si>
    <t>大家都玩得非常开心。</t>
  </si>
  <si>
    <t>春天来了，小鸟在天空自由的飞，小草从地下探出头来，远远望去，像一条绿色地毯，云一朵两朵。</t>
  </si>
  <si>
    <t>我们几个小伙伴约好在田野里玩。红彤彤向前跑，想让风筝飞起来。小刚正拿着风筝在想着怎么才能让风筝飞起来。而小明在一旁堆起了沙堡。</t>
  </si>
  <si>
    <t>小明、小美和小刚约今天去田野里放风筝，他们来到田野里，小鸟在蓝蓝天空中自由地飞翔，远远望去地上的草就像春姑娘的被子，地上的花儿好像好多的笑脸。小美放着非正，小明拿着风筝想着怎样飞的高飞得远，小刚在堆着沙堡。下午了他们要回家了，他们相约下次还来。</t>
  </si>
  <si>
    <t>小明、小美和小刚约今天去田野里放风筝，他们来到田野里，小鸟在蓝蓝天空中自由地飞翔，远远望去地上的草就像春姑娘的被子，地上的花儿好像好多的笑脸。</t>
  </si>
  <si>
    <t>小美放着非正，小明拿着风筝想着怎样飞的高飞得远，小刚在堆着沙堡。</t>
  </si>
  <si>
    <t>野花开了，小草冒出头，燕子自由地飞翔。春风吹拂着我们地脸庞，我和小伙伴们在凉爽地春风中防风筝。</t>
  </si>
  <si>
    <t>小伙伴们争先恐后地来到郊外，自己动手扎起了风筝。琳琳扎地最快，她最先放起了风筝。小乐拿着刚做好地风筝正在检查，她最先放起了风筝。小乐拿着刚做好地风筝正检查。</t>
  </si>
  <si>
    <t>春天到了！小鸟飞来飞去，小丽和小明一起去田野里放风筝，田野里有青草、野花。小丽的风筝越飞越高，小明正准备把风筝飞上天，小刚在旁边玩沙子，他们玩的很开心，他们约下一个周末一起玩。</t>
  </si>
  <si>
    <t>田野里有青草、野花。小丽的风筝越飞越高，小明正准备把风筝飞上天，小刚在旁边玩沙子，</t>
  </si>
  <si>
    <t>他们玩的很开心，他们约下一个周末一起玩。</t>
  </si>
  <si>
    <t>放风筝，春天来了！春天来了！绿色又回归了大地。小朋友们脱掉棉袄，冲出家门奔向草原去放风筝，一个小女孩把风筝放上蓝天，她一边跑一边拉着风筝线，另一个男孩还在研究怎么放风筝，小女孩右边是一个小男孩他还在堆沙堡。他们玩的兴高采烈。</t>
  </si>
  <si>
    <t>放风筝，春天来了！春天来了！绿色又回归了大地。</t>
  </si>
  <si>
    <t>小朋友们脱掉棉袄，冲出家门奔向草原去放风筝，一个小女孩把风筝放上蓝天，她一边跑一边拉着风筝线，另一个男孩还在研究怎么放风筝，小女孩右边是一个小男孩他还在堆沙堡。</t>
  </si>
  <si>
    <t>有一天，我和我的两个朋友去放风筝</t>
  </si>
  <si>
    <t>我的风筝越飞越高。朋友看着从南方飞回来的大雁，天上的云朵就像一串一串的棉花，美丽天空，漂亮的大雁在我们美丽的天空，</t>
  </si>
  <si>
    <t>春天来了，春天来了，花朵开了，绿油油的小草也长高了，</t>
  </si>
  <si>
    <t>美丽的春天，春天来了，小朋友们那这风筝跑到门外放风筝</t>
  </si>
  <si>
    <t>小动物和小朋友也很喜欢春天的到来。</t>
  </si>
  <si>
    <t>小鸟在树枝上唱着欢乐歌曲，向远方望去，绿绿的小草就像绿色的地毯。蓝蓝的天空中挂着像绵阳的白云，地上的花五彩斑斓的真好看</t>
  </si>
  <si>
    <t>春天来了，天气变暖了，树枝上长出了嫩绿色的叶子，花儿也开始开了。路边的草地上还有很多彩色的花朵，像小星星一样闪闪发光。还有好多小鸟在唱歌呢，好听极啦！我和我的朋友们在植树节这一天一起在田野里植树。一个小朋友扶着树，一个小朋友填土，大家一起就把树种好了。小朋友们浇浇水，小树苗就会长成参天大树。树木对人们的生活意义非常重要，这真的是一个有意义的实践活动。我和朋友们在一起进行植树劳作可开心了。</t>
  </si>
  <si>
    <t>今天风和日丽，晴空万里。我和小美、小明越好一起去公园植树，我和小美负责栽树，小美负责胶水。我们栽了一棵又一棵，很快就下午了。</t>
  </si>
  <si>
    <t>我们栽了一棵又一棵，很快就下午了。</t>
  </si>
  <si>
    <t>春天来了了，小丽、小华、小美他们吃完饭就去公园植树，小丽小心地把树苗放入坑里，小华在把坑填上了，小美给树苗浇水，下午他们都回家了。</t>
  </si>
  <si>
    <t>小丽小心地把树苗放入坑里，小华在把坑填上了，小美给树苗浇水，</t>
  </si>
  <si>
    <t>植树，有一天小明约好几个小伙伴出来植树，几个朋友来到公园。</t>
  </si>
  <si>
    <t>今天天气晴朗。我拿着铁锹，小光拿着水桶小美拿着树苗，我按着树坑，小美把树苗小心地移入树坑，小光给树苗浇水，我们看着自己地劳动成果，心理非常高兴。</t>
  </si>
  <si>
    <t>3 3 2 3 4</t>
  </si>
  <si>
    <t>今天天气晴朗。</t>
  </si>
  <si>
    <t>植树节，植树节这天，小明、小丽和小红来田野里植树。小明挖了几个树坑，种上树苗填上土。种到了下午，他们该回家了，小明约好下个星期天再来。</t>
  </si>
  <si>
    <t>小明挖了几个树坑，种上树苗填上土。</t>
  </si>
  <si>
    <t>1987年四月五日，今天，丽丽和她的小伙伴一起去公园里植树。小伙伴们都挖了一个树坑。丽丽和乐乐精心挑选了一颗茁壮的树苗，小心地移入树坑，又挥铁锹填了几锹土。他站到几步之外，仔细看看，觉得不是很直，连声说：“不行不行！”他又走上前把树苗扶正了。今天，小朋友亲手栽种的柏树已经长大了，成了天坛公园一处美丽的风景。</t>
  </si>
  <si>
    <t>小伙伴们都挖了一个树坑。丽丽和乐乐精心挑选了一颗茁壮的树苗，小心地移入树坑，又挥铁锹填了几锹土。他站到几步之外，仔细看看，觉得不是很直，连声说：“不行不行！”他又走上前把树苗扶正了。</t>
  </si>
  <si>
    <t>今天，小朋友亲手栽种的柏树已经长大了，成了天坛公园一处美丽的风景。</t>
  </si>
  <si>
    <t>我的一个朋友把树苗扶正，我的一个朋友手握铁锹，挖着树坑，我给树浇水，我们亲手栽种了</t>
  </si>
  <si>
    <t>一棵绿油油的小柏树就栽好了。</t>
  </si>
  <si>
    <t>植树节到了，小明、小红、小丽约好一起去公园植树。小红精心地挑选了一棵茁壮地树苗，小明挥铁锹填了几锹土，小丽拿着水桶给树苗浇水。</t>
  </si>
  <si>
    <t>植树节到了，小明、小红、小丽约好一起去公园植树。</t>
  </si>
  <si>
    <t>小红精心地挑选了一棵茁壮地树苗，小明挥铁锹填了几锹土，小丽拿着水桶给树苗浇水。</t>
  </si>
  <si>
    <t>春天，小伙伴们来到田里去植树，他们先小心地移入树坑，又挥铁锹填了几锹土，最后又浇了水。一棵绿油油地小柏树栽好了，小伙伴地脸上露出了满意地笑容。</t>
  </si>
  <si>
    <t>春天，小伙伴们来到田里去植树</t>
  </si>
  <si>
    <t>他们先小心地移入树坑，又挥铁锹填了几锹土，最后又浇了水。一棵绿油油地小柏树栽好了</t>
  </si>
  <si>
    <t>春天，他们先精心挑选了一棵茁壮地柏树苗，小心地移入树坑，又挥铁锹填了几锹土，最后又浇了水。一棵绿油油地小柏树栽好了，小伙伴地脸上露出了满意地笑容。</t>
  </si>
  <si>
    <t>3 3 3 5 4</t>
  </si>
  <si>
    <t>春天，他们先精心挑选了一棵茁壮地柏树苗</t>
  </si>
  <si>
    <t>小心地移入树坑，又挥铁锹填了几锹土，最后又浇了水。一棵绿油油地小柏树栽好了，</t>
  </si>
  <si>
    <t>植树节，三个小朋友去公园植树，这一天碧空如洗，万里无云，小明挖树坑，小红精心地挑选一棵松鼠，小明小心地移入树坑，小美在树苗上浇了一盆水。</t>
  </si>
  <si>
    <t>植树节，三个小朋友去公园植树，</t>
  </si>
  <si>
    <t>春天来了，春天，小伙伴到田野里去植树，他们先精心地挑选了一棵茁壮地柏树苗，小心地移入树坑，又挥铁锹填了几锹土，最后又浇了水。一棵绿油油地小柏树栽好了。</t>
  </si>
  <si>
    <t>春天来了，春天，小伙伴到田野里去植树，</t>
  </si>
  <si>
    <t>他们先精心地挑选了一棵茁壮地柏树苗，小心地移入树坑，又挥铁锹填了几锹土，最后又浇了水。</t>
  </si>
  <si>
    <t>小明、小王和小型他们约好一起去植树，小明先到然后小王到最后小星到了。他们分工合作。小王挖土，小明栽树，小星浇水。</t>
  </si>
  <si>
    <t>1 1 1 1 1</t>
  </si>
  <si>
    <t>小明、小王和小型他们约好一起去植树，</t>
  </si>
  <si>
    <t>小明先到然后小王到最后小星到了。他们分工合作。小王挖土，小明栽树，小星浇水。</t>
  </si>
  <si>
    <t>春天来了，春天来了，小鸟叽叽喳喳叫着，小草一根根探出头来。我们三个小朋友去植树，他们看见了许多小花朵，小云朵，小草，小树。小朋友来到了草坪他们一起开心地植树有一个扶树，有一个填土，有一个洒水，他们植树完就回家了。</t>
  </si>
  <si>
    <t>6 4 2 3 5</t>
  </si>
  <si>
    <t>春天来了，春天来了，小鸟叽叽喳喳叫着，小草一根根探出头来</t>
  </si>
  <si>
    <t>我们三个小朋友去植树，他们看见了许多小花朵，小云朵，小草，小树。小朋友来到了草坪他们一起开心地植树有一个扶树，有一个填土，有一个洒水，</t>
  </si>
  <si>
    <t>他们植树完就回家了。</t>
  </si>
  <si>
    <t>快乐的一天，美好的一天开始了，万物欣欣向荣，春色一片大好，我非常高兴，因为今天是植树节，我立马叫上我的好朋友小兰和小明一起去植树，我们挑一处凉快地地方，植起了树，小兰负责栽树苗，小明负责填土，而我负责浇水，过了很久，我们植了好多绿油油地小树苗，大家看着自己地劳动成果开心地笑了。</t>
  </si>
  <si>
    <t>5 3 2 3 4</t>
  </si>
  <si>
    <t>快乐的一天，美好的一天开始了，万物欣欣向荣，春色一片大好，我非常高兴，因为今天是植树节，我立马叫上我的好朋友小兰和小明一起去植树</t>
  </si>
  <si>
    <t>我们挑一处凉快地地方，植起了树，小兰负责栽树苗，小明负责填土，而我负责浇水，过了很久，</t>
  </si>
  <si>
    <t>我们植了好多绿油油地小树苗，大家看着自己地劳动成果开心地笑了。</t>
  </si>
  <si>
    <t>春天来了，春天来了，阳光明媚、万物复苏，小鸟吵嚷了起来，小草绿了起来。小明、小豪、小美一起去公园里植树。小明和小亮‘小美一起植树。小明把树扶正，小亮拿着铲子铲土，小美给树苗浇水，公园栽的树苗直直的就像战士站在那里。</t>
  </si>
  <si>
    <t>6 5 5 5 4</t>
  </si>
  <si>
    <t>春天来了，春天来了，阳光明媚、万物复苏，小鸟吵嚷了起来，小草绿了起来。</t>
  </si>
  <si>
    <t>春天来了，春天来了，阳光暖暖的照耀在大地上，绿色铺满了公园的草地。三个小伙伴，小明、小豪、小美一起去公园里植树。小明和小亮‘小美一起植树。小明把树扶正，小亮要去铲铲土，小美用水桶给树浇水，公园栽的树苗直直的就像战士站在那里。</t>
  </si>
  <si>
    <t>春天来了，春天来了，阳光暖暖的照耀在大地上，绿色铺满了公园的草地。</t>
  </si>
  <si>
    <t>小明和小亮‘小美一起植树。小明把树扶正，小亮要去铲铲土，小美用水桶给树浇水，</t>
  </si>
  <si>
    <t>植树节，今天是植树节，春风拂面，万物复苏。小丽，小明，小美，一起在公园里植树。小明把树坑挖好了，然后，小丽从地下捡起来一棵树苗把树苗扶正，小明又用铁锹把土填入坑里，小美去小河边大水，水满，又回来把水浇到了树苗的根部，就这样一棵树苗就栽好了</t>
  </si>
  <si>
    <t>植树节，今天是植树节，春风拂面，万物复苏。小丽，小明，小美，一起在公园里植树。</t>
  </si>
  <si>
    <t>春天来了，一天早上，小明、小丽、还有小美，在马路边上种了一棵一棵的松树了，种完小松树苗，还给小松树苗施肥、浇水、浇了水，小明站在旁边看了看，还行，他们三个小朋友都笑起来了。</t>
  </si>
  <si>
    <t>春天来了，</t>
  </si>
  <si>
    <t>一天早上，小明、小丽、还有小美，在马路边上种了一棵一棵的松树了，种完小松树苗，还给小松树苗施肥、浇水、浇了水</t>
  </si>
  <si>
    <t>春天来了，一天早上，有小丽、小刚、小丽在一片大草原里植树，那时候碧空如洗、万里无云，草原的小草、小花就像在跳舞一样，过了很多很多天，他们种的树长大了，成了草原里的美景，他们还成了劳动者，还有他们种的树成了草原里的美景。</t>
  </si>
  <si>
    <t>春天来了，一天早上，有小丽、小刚、小丽在一片大草原里植树</t>
  </si>
  <si>
    <t>那时候碧空如洗、万里无云，草原的小草、小花就像在跳舞一样，</t>
  </si>
  <si>
    <t>了很多很多天，他们种的树长大了，成了草原里的美景，他们还成了劳动者，还有他们种的树成了草原里的美景。</t>
  </si>
  <si>
    <t>春天来了，一天小亮和小明和笑笑，再植树场去植树，一个树坑挖好了，小明精心挑选了一棵柏树苗小心地移入了树坑又挥铁锹填了几锹土，一棵绿油油地小柏树栽好了。</t>
  </si>
  <si>
    <t>2 5 3 2 4</t>
  </si>
  <si>
    <t>春天来了，一天小亮和小明和笑笑，再植树场去植树</t>
  </si>
  <si>
    <t>个树坑挖好了，小明精心挑选了一棵柏树苗小心地移入了树坑又挥铁锹填了几锹土，</t>
  </si>
  <si>
    <t>一天，小明的奶奶生病了，小明的奶奶睡在床上，小明给奶奶拿了一个苹果，奶奶高兴极了，奶奶对小明说：“你真是个好孩子。”</t>
  </si>
  <si>
    <t>一天，小明的奶奶生病了</t>
  </si>
  <si>
    <t>小明的奶奶睡在床上，小明给奶奶拿了一个苹果，奶奶高兴极了，</t>
  </si>
  <si>
    <t>奶奶对小明说：“你真是个好孩子。”</t>
  </si>
  <si>
    <t>奶奶生病了，我回乡下照顾她，出去玩的时候正好有一棵苹果树。我给奶奶摘了一个又大又红的苹果，奶奶接过苹果开心地笑了。</t>
  </si>
  <si>
    <t>我回乡下照顾她，出去玩的时候正好有一棵苹果树。我给奶奶摘了一个又大又红的苹果</t>
  </si>
  <si>
    <t>奶奶接过苹果开心地笑了。</t>
  </si>
  <si>
    <t>奶奶生病了，小美今天去看望她，她给奶奶了一个又大有红的苹果，奶奶高兴的说：“谢谢”，中午小妹就回家了。</t>
  </si>
  <si>
    <t>奶奶生病了，小美今天去看望她</t>
  </si>
  <si>
    <t>她给奶奶了一个又大有红的苹果，奶奶高兴的说：“谢谢”，</t>
  </si>
  <si>
    <t>奶奶生病了，</t>
  </si>
  <si>
    <t>有一天小灵知道自己的奶奶生病了。就想去给奶奶送点吃的。送什么呢，那就送苹果吧，小灵来到奶奶家把一个又大又红的苹果递给奶奶，奶奶可高兴了</t>
  </si>
  <si>
    <t>。这就让我们知道帮助别人自己也会高信。</t>
  </si>
  <si>
    <t>有一天，有一位老奶奶生病了，奶奶的女儿拿了一个大苹果奶奶很开心，奶奶心想我老了，孩有女儿给我送苹果。</t>
  </si>
  <si>
    <t>1 2 1 1 1</t>
  </si>
  <si>
    <t>有一天，有一位老奶奶生病了</t>
  </si>
  <si>
    <t>奶奶的女儿拿了一个大苹果奶奶很开心，</t>
  </si>
  <si>
    <t>奶奶心想我老了，还有女儿给我送苹果。</t>
  </si>
  <si>
    <t>一天，小丽的奶奶生病了，小丽很伤心。过了一会小丽拿了一个苹果，给奶奶吃了。奶奶开心的吃了。</t>
  </si>
  <si>
    <t>一天，小丽的奶奶生病了</t>
  </si>
  <si>
    <t>春天来了，春天来了，三个小朋友去植树。小朋友来到了草坪他们一起开心地植树有一个扶树，有一个填土，有一个洒水，他们植树完就回家了。</t>
  </si>
  <si>
    <t>春天来了，春天来了，三个小朋友去植树</t>
  </si>
  <si>
    <t>小朋友来到了草坪他们一起开心地植树有一个扶树，有一个填土，有一个洒水，</t>
  </si>
  <si>
    <t>快乐地一天，美好的一天开始了，我非常高兴，因为今天是植树节，我立马叫上我的好朋友小兰和小明一起去植树。小兰负责栽树苗，小明负责填土，而我负责浇水，过了很久，我们植了好多绿油油地小树苗，大家看着自己地劳动成果开心地笑了。</t>
  </si>
  <si>
    <t>5 4 4 3 4</t>
  </si>
  <si>
    <t>快乐地一天，美好的一天开始了，我非常高兴，因为今天是植树节，我立马叫上我的好朋友小兰和小明一起去植树</t>
  </si>
  <si>
    <t>小兰负责栽树苗，小明负责填土，而我负责浇水，过了很久，我们植了好多绿油油地小树苗</t>
  </si>
  <si>
    <t>大家看着自己地劳动成果开心地笑了。</t>
  </si>
  <si>
    <t>春天来了，春天来了，小明、小豪、小美一起去公园里植树。小明和小亮‘小美一起植树。小明把树扶正，小亮拿着铲子铲土，小美给树苗浇水，公园栽的树苗直直的就像战士站在那里。</t>
  </si>
  <si>
    <t>4 3 3 2 4</t>
  </si>
  <si>
    <t>春天来了，春天来了，小明、小豪、小美一起去公园里植树。</t>
  </si>
  <si>
    <t>小明和小亮‘小美一起植树。小明把树扶正，小亮拿着铲子铲土，小美给树苗浇水，</t>
  </si>
  <si>
    <t>春天来了，春天来了，三个小伙伴，小明、小豪、小美一起去公园里植树。小明和小亮、小美一起植树。公园栽的树苗直直的就像战士站在那里。</t>
  </si>
  <si>
    <t>春天来了，春天来了，</t>
  </si>
  <si>
    <t>三个小伙伴，小明、小豪、小美一起去公园里植树。小明和小亮、小美一起植树。</t>
  </si>
  <si>
    <t>植树节，今天是植树节，小丽，小明，小美，一起在公园里植树。小明把树坑挖好了，然后，小丽从地下捡起来一棵树苗把树苗扶正，小明又用铁锹把土填入坑里，小美把水浇到了树苗的根部，就这样一棵树苗就栽好了</t>
  </si>
  <si>
    <t>植树节，今天是植树节，小丽，小明，小美，一起在公园里植树。</t>
  </si>
  <si>
    <t>小明把树坑挖好了，然后，小丽从地下捡起来一棵树苗把树苗扶正，小明又用铁锹把土填入坑里，小美把水浇到了树苗的根部，</t>
  </si>
  <si>
    <t>春天来了，小明、小豪、小美一起去公园里植树。小明和小亮‘小美一起植树。小明把树扶正，小亮拿着铲子铲土，小美给树苗浇水，公园栽的树苗直直的就像战士站在那里。</t>
  </si>
  <si>
    <t>春天来了，小明、小豪、小美一起去公园里植树。</t>
  </si>
  <si>
    <t>植树节，今天是植树节，小丽，小明，小美，一起在公园里植树。小明把树坑挖好了，然后，小丽从地下捡起来一棵树苗把树苗扶正，小明又用铁锹把土填入坑里，小美去小河边大水，水满，又回来把水浇到了树苗的根部，就这样一棵树苗就栽好了</t>
  </si>
  <si>
    <t>小明把树坑挖好了，然后，小丽从地下捡起来一棵树苗把树苗扶正，小明又用铁锹把土填入坑里，小美去小河边大水，水满，又回来把水浇到了树苗的根部，</t>
  </si>
  <si>
    <t>春天来了，一天早上，小明、小丽、还有小美，在马路边上种了一棵一棵的松鼠了，种完小松树苗，还给小松树苗施肥、浇水、浇了水，小明站在旁边看了看，还行，他们三个小朋友都笑起来了。</t>
  </si>
  <si>
    <t>春天来了，一天早上，小明、小丽、还有小美，在马路边上种了一棵一棵的松鼠了</t>
  </si>
  <si>
    <t>种完小松树苗，还给小松树苗施肥、浇水、浇了水，小明站在旁边看了看</t>
  </si>
  <si>
    <t>春天来了，小月、小明、小天，一起去碧绿的草原上植树，他们在一个空旷的地上中枢，小月用洒水壶给树浇水，小天把树扶起来，小明挖土，过了一年又一年，小树变成了大树。</t>
  </si>
  <si>
    <t>春天来了，小月、小明、小天，一起去碧绿的草原上植树，</t>
  </si>
  <si>
    <t>他们在一个空旷的地上中枢，小月用洒水壶给树浇水，小天把树扶起来，小明挖土，</t>
  </si>
  <si>
    <t>春天来了，一天早上，有小丽、小刚、小丽在一片大草原里植树，那时候碧空如洗、万里无云，草原的小草、小花就像在跳舞一样，过了很多很多天，他们种的树长大了，成了草原里的美景.</t>
  </si>
  <si>
    <t>春天来了，一天早上，有小丽、小刚、小丽在一片大草原里植树，</t>
  </si>
  <si>
    <t>过了很多很多天，他们种的树长大了，成了草原里的美景.</t>
  </si>
  <si>
    <t>难忘的植树节，一年一度的植树节又到了，我带着我的弟弟、妹妹一起来到花园植树。弟弟拿着铁铲挖着树坑，妹妹将树杆插进了树洞里，再浇上水。我祝这颗小树长大一定能长得更茂盛。</t>
  </si>
  <si>
    <t>难忘的植树节，一年一度的植树节又到了，</t>
  </si>
  <si>
    <t>我带着我的弟弟、妹妹一起来到花园植树。弟弟拿着铁铲挖着树坑，妹妹将树杆插进了树洞里，再浇上水。</t>
  </si>
  <si>
    <t>春天来了，一天小亮和小明和笑笑，再植树场去植树，</t>
  </si>
  <si>
    <t>一个树坑挖好了，小明精心挑选了一棵柏树苗小心地移入了树坑又挥铁锹填了几锹土，一棵绿油油地小柏树栽好了。</t>
  </si>
  <si>
    <t>小明的奶奶睡在床上，小明给奶奶拿了一个苹果，</t>
  </si>
  <si>
    <t>奶奶高兴极了，奶奶对小明说：“你真是个好孩子。”</t>
  </si>
  <si>
    <t>奶奶生病了，我回乡下照顾她。我给奶奶摘了一个又大又红的苹果，奶奶接过苹果开心地笑了。</t>
  </si>
  <si>
    <t>3 2 2 3 4</t>
  </si>
  <si>
    <t>奶奶生病了，我回乡下照顾她。</t>
  </si>
  <si>
    <t>我给奶奶摘了一个又大又红的苹果，</t>
  </si>
  <si>
    <t>奶奶生病了，小美今天去看望她，</t>
  </si>
  <si>
    <t>她给奶奶了一个又大有红的苹果，</t>
  </si>
  <si>
    <t>奶奶高兴的说：“谢谢”，中午小妹就回家了。</t>
  </si>
  <si>
    <t>奶奶生病了，有一天小灵知道自己的奶奶生病了。就想去给奶奶送点吃的。小灵来到奶奶家把一个又大又红的苹果递给奶奶，奶奶可高兴了。这就让我们知道帮助别人自己也会高信。</t>
  </si>
  <si>
    <t>奶奶生病了，有一天小灵知道自己的奶奶生病了。就想去给奶奶送点吃的。</t>
  </si>
  <si>
    <t>小灵来到奶奶家把一个又大又红的苹果递给奶奶，</t>
  </si>
  <si>
    <t>有一天，有一位老奶奶生病了，</t>
  </si>
  <si>
    <t>奶奶心想我老了，孩有女儿给我送苹果。</t>
  </si>
  <si>
    <t>春天真好啊！我们去田野放风筝，天空飘着白云，太阳笑得很开心。我和我的三个小伙伴一起跑着，放着风筝，可是没放得太高。后来，我们找来了大人帮忙，大人把风筝高高飞起，我们看着风筝在天空中自由地飞翔，哈哈大笑。回家的路上，我们还在计划下一次的风筝之旅呢，好期待啊！我们觉得我们下一次就能自己把风筝放起来，下一次一定要比一下看谁放的更高。</t>
  </si>
  <si>
    <t>春天来了！春天来了！孩子们高兴得奔向田野去放风筝他们发现早开得野花一朵两朵，小草一根两根，还发现大眼都飞回来了！一个个高兴得欢呼着：“春天来了”</t>
  </si>
  <si>
    <t>发现早开得野花一朵两朵，小草一根两根，还发现大眼都飞回来了！</t>
  </si>
  <si>
    <t>春天，春天得田野里，小草翠绿翠绿得，野花开了，小鸟晴朗得天空自由自在得飞。三个小朋友在一起玩耍，又的在放风筝，又的在玩沙子。下午，他们都回家了。</t>
  </si>
  <si>
    <t>春天，春天得田野里，小草翠绿翠绿得，野花开了，小鸟晴朗得天空自由自在得飞</t>
  </si>
  <si>
    <t>春天真美啊！树叶嫩绿，花儿绽放，小鸟在唱歌，好听极啦！我和我的朋友们在植树节这一天一起在田野里植树。我们一起挖了一个大大的坑，然后把树放进去，最后把土填回去，就把树种好了。我爸爸说我们浇浇水，小树苗就会长成参天大树。树木对人们的生活意义非常重要，我们一起种树玩得也很开心，我们都在等那颗小树苗长大。</t>
  </si>
  <si>
    <t>冬天了，又是小朋友最喜欢的季节，地上一片雪白的小朋友们穿着不同颜色的棉袄，带着围巾，穿着棉鞋。小朋友们，一起玩打雪仗，一起堆雪人，小朋友们玩的非常开心。</t>
  </si>
  <si>
    <t>冬天了，又是小朋友最喜欢的季节，地上一片雪白的小朋友们穿着不同颜色的棉袄，带着围巾，穿着棉鞋。</t>
  </si>
  <si>
    <t>小朋友们玩的非常开心。</t>
  </si>
  <si>
    <t>冬天来了，小朋友们穿上衣服就出来玩了，有4个小朋友在打雪仗，还有两个小朋友在堆雪人，房屋上都是雪，路上也都是雪。</t>
  </si>
  <si>
    <t>2 3 3 3 4</t>
  </si>
  <si>
    <t>冬天来了，小朋友们穿上衣服就出来玩了，</t>
  </si>
  <si>
    <t>有4个小朋友在打雪仗，还有两个小朋友在堆雪人，房屋上都是雪，路上也都是雪。</t>
  </si>
  <si>
    <t>冬天来了！外面下起了鹅毛大雪，外面都是白茫茫的一片，小朋友从家里跑出来在一起玩。小明、小刚、晓东、小乐一起打雪仗，玩的不亦乐乎。小青、小毛在一起开开心心的堆雪人。</t>
  </si>
  <si>
    <t>冬天来了！外面下起了鹅毛大雪，外面都是白茫茫的一片，小朋友从家里跑出来在一起玩。</t>
  </si>
  <si>
    <t>小明、小刚、晓东、小乐一起打雪仗，玩的不亦乐乎。小青、小毛在一起开开心心的堆雪人。</t>
  </si>
  <si>
    <t>冬天来了！小朋友们穿着棉袄，戴着围巾，戴着帽子，都出来玩了。小白、小雪、小铁、小冬、小强、小红都出来了，小白、小学、小铁、小冬在玩打雪仗，小强和小红在门口堆起了雪人，他们玩的都很开心！</t>
  </si>
  <si>
    <t>冬天来了！小朋友们穿着棉袄，戴着围巾，戴着帽子，都出来玩了。</t>
  </si>
  <si>
    <t>小白、小雪、小铁、小冬、小强、小红都出来了，小白、小学、小铁、小冬在玩打雪仗，小强和小红在门口堆起了雪人，</t>
  </si>
  <si>
    <t>快乐的冬天！冬天来了，到处白茫茫的一片，寒风呼呼的挂着。树呀！房子呀！都看不清了，这时小朋友们在外面玩，他们有的打雪仗，有的堆雪人，快乐极了。</t>
  </si>
  <si>
    <t>快乐的冬天！冬天来了，到处白茫茫的一片，寒风呼呼的挂着。树呀！房子呀！都看不清了，这时小朋友们在外面玩，</t>
  </si>
  <si>
    <t>他们有的打雪仗，有的堆雪人，</t>
  </si>
  <si>
    <t>快乐极了。</t>
  </si>
  <si>
    <t>冬天了，冬天了，雪花下起来了！小朋友都来到了草坪，草坪已经编程一片雪白的地毯，小朋友们一起玩起了雪，有的小朋友打雪仗，有的堆雪人，他们玩的真开心啊！</t>
  </si>
  <si>
    <t>4 4 5 5 4</t>
  </si>
  <si>
    <t>冬天了，冬天了，雪花下起来了！小朋友都来到了草坪，草坪已经编程一片雪白的地毯，</t>
  </si>
  <si>
    <t>小朋友们一起玩起了雪，有的小朋友打雪仗，有的堆雪人，</t>
  </si>
  <si>
    <t>冬天了，又是孩子们快乐的季节，在冬天里孩子穿上棉袄，冲出门，看见世界一片的白色，于是孩子就打雪仗，一位小女生就在旁边堆雪人，孩子们玩的非常开心多么美好啊。</t>
  </si>
  <si>
    <t>冬天了，又是孩子们快乐的季节，在冬天里孩子穿上棉袄，冲出门，看见世界一片的白色</t>
  </si>
  <si>
    <t>于是孩子就打雪仗，一位小女生就在旁边堆雪人，</t>
  </si>
  <si>
    <t>美好的冬天，每年都要过的冬天来了</t>
  </si>
  <si>
    <t>冬天的我们，冬天又来了，下起雪了一转眼地上就白白的了，房顶、树枝都是一片白。孩子们都在外边玩雪，有的堆雪人，有的打雪仗玩得很开心，冬天的我们是多么开心啊！</t>
  </si>
  <si>
    <t>孩子们都在外边玩雪，有的堆雪人，有的打雪仗玩得很开心</t>
  </si>
  <si>
    <t>冬天的我们是多么开心啊！</t>
  </si>
  <si>
    <t>冬天的我们，冬天来了，平地上白茫茫的一片，小朋友们在雪地上玩起了游戏，有的在滑雪、有的在打雪仗、有的在堆雪人，首先滚两个雪，一个大，一个小，然后拿一个水桶，一条围巾、两颗石子和一个萝卜，雪人就做好了，我们很喜欢冬天的到来呢！</t>
  </si>
  <si>
    <t>冬天的我们，冬天来了，平地上白茫茫的一片</t>
  </si>
  <si>
    <t>小朋友们在雪地上玩起了游戏，有的在滑雪、有的在打雪仗、有的在堆雪人，首先滚两个雪，一个大，一个小，然后拿一个水桶，一条围巾、两颗石子和一个萝卜，雪人就做好了</t>
  </si>
  <si>
    <t>我们很喜欢冬天的到来呢！</t>
  </si>
  <si>
    <t>冬天的我们，一天，小明和小刚约定明天上午找几个小伙伴一起玩打雪仗，很快到了约定那天，小刚几个藏在雪人后面，小明几个走在路上，突然小刚几个发起了攻击，小亮几人被达到了，最后他们认输，又是美好的一天。</t>
  </si>
  <si>
    <t>5 4 4 3 2</t>
  </si>
  <si>
    <t>冬天的我们，一天，小明和小刚约定明天上午找几个小伙伴一起玩打雪仗，很快到了约定那天</t>
  </si>
  <si>
    <t>小刚几个藏在雪人后面，小明几个走在路上，突然小刚几个发起了攻击，小亮几人被达到了，最后他们认输，</t>
  </si>
  <si>
    <t>冬天，我们在外面，有四个人再打雪仗，有的堆雪人，雪人的后面有个小女孩，天上有大雁飞往南方。</t>
  </si>
  <si>
    <t>冬天，</t>
  </si>
  <si>
    <t>冬天来了，冬天来了，我们非常高兴，小伙伴们都穿上了厚厚的棉袄，长长的围巾，还有的戴上了帽子和棉鞋，他们都出来玩了</t>
  </si>
  <si>
    <t>有的打雪仗，有的堆雪人，有的躲在了雪人后面静静的看着他们，非常热闹，</t>
  </si>
  <si>
    <t>冬天到了，冬天到，下雪了，苍白苍白的积雪，把房子地面都盖上了，连树上的叶也掉了，大雁和燕子都飞回南方了。有的小朋友在堆雪人，有的小朋友再打雪仗。</t>
  </si>
  <si>
    <t>4 3 4 3 4</t>
  </si>
  <si>
    <t>冬天到了，冬天到，下雪了，苍白苍白的积雪，把房子地面都盖上了，连树上的叶也掉了，大雁和燕子都飞回南方了</t>
  </si>
  <si>
    <t>有的小朋友在堆雪人，有的小朋友再打雪仗。</t>
  </si>
  <si>
    <t>冬天来了，小朋友们看到下雪了，都跑出去，看到地上，房子上都是雪一样白，小朋友们在打雪仗、堆雪人。小朋友们玩的笑哈哈的。我看到房子、草都被积雪盖住了。我和我的朋友最喜欢冬天了！</t>
  </si>
  <si>
    <t>冬天来了，小朋友们看到下雪了，都跑出去，看到地上，房子上都是雪一样白</t>
  </si>
  <si>
    <t>冬天到了，六个小朋友在玩雪，4个小朋友，在打雪仗，一个小男孩在堆雪人，堆好雪人一个小女孩躲在后面。他们玩的可开心了。</t>
  </si>
  <si>
    <t xml:space="preserve">3 1 2 3 3 </t>
  </si>
  <si>
    <t>冬天到了，</t>
  </si>
  <si>
    <t>他们玩的可开心了。</t>
  </si>
  <si>
    <t>春天来了！春天来了！春天来了！孩子们高兴得奔向田野去放风筝。他们发现早开得野花一朵两朵。小草一根两根，还发现大雁都飞回来了！一个个高兴得欢呼着：“春天来了”。这真的是难忘的一天。</t>
  </si>
  <si>
    <t>5 5 4 5 4</t>
  </si>
  <si>
    <t>春天来了！春天来了！春天来了！孩子们高兴得奔向田野去放风筝。</t>
  </si>
  <si>
    <t>他们发现早开得野花一朵两朵。小草一根两根，还发现大雁都飞回来了！一个个高兴得欢呼着：“春天来了”。</t>
  </si>
  <si>
    <t>这真的是难忘的一天。</t>
  </si>
  <si>
    <t>春天，公园里得小草绿油油得像绿地毯，野花开的五颜六色得，小鸟开心得唱着歌，天空得云，洁白如雪。小朋友们穿上了短袖、短裙，一起到公园方放风筝。小朋友们玩得非常开心。</t>
  </si>
  <si>
    <t>春天，公园里得小草绿油油得像绿地毯，野花开的五颜六色得，小鸟开心得唱着歌，天空得云，洁白如雪</t>
  </si>
  <si>
    <t>小朋友们穿上了短袖、短裙，一起到公园方放风筝。</t>
  </si>
  <si>
    <t>小朋友们玩得非常开心。</t>
  </si>
  <si>
    <t>春天来了，孩子们脱掉棉袄冲出家门，奔向花园，有的花开了，有的花已经开了一点点，小鸟从南方飞回来。孩子们有的在放风筝，有的在堆沙堡，孩子们就这样开心的过春天。</t>
  </si>
  <si>
    <t>春天来了，孩子们脱掉棉袄冲出家门，</t>
  </si>
  <si>
    <t>奔向花园，有的花开了，有的花已经开了一点点，小鸟从南方飞回来。孩子们有的在放风筝，有的在堆沙堡</t>
  </si>
  <si>
    <t>，孩子们就这样开心的过春天</t>
  </si>
  <si>
    <t>春天来了，春天来了，小草绿了，小花开了。小美、小明和小亮。他们在草坪上玩，草坪上他们看到了小鸟，太阳，小草，白云，小花，小屋，那里的景物很多，三个小朋友在草坪上游玩。两个小朋友在放风筝，有一个小朋友在草坪上看风筝，他们一起玩的很开心。</t>
  </si>
  <si>
    <t>春天来了，春天来了，小草绿了，小花开了。小美、小明和小亮。他们在草坪上玩，</t>
  </si>
  <si>
    <t>草坪上他们看到了小鸟，太阳，小草，白云，小花，小屋，那里的景物很多，三个小朋友在草坪上游玩。两个小朋友在放风筝，有一个小朋友在草坪上看风筝</t>
  </si>
  <si>
    <t>他们一起玩的很开心。</t>
  </si>
  <si>
    <t>实际</t>
  </si>
  <si>
    <t>正</t>
  </si>
  <si>
    <t>负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</si>
</sst>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_ "/>
  </numFmts>
  <fonts count="20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3" borderId="4" applyNumberFormat="0" applyAlignment="0" applyProtection="0">
      <alignment vertical="center"/>
    </xf>
    <xf numFmtId="0" fontId="10" fillId="4" borderId="5" applyNumberFormat="0" applyAlignment="0" applyProtection="0">
      <alignment vertical="center"/>
    </xf>
    <xf numFmtId="0" fontId="11" fillId="4" borderId="4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176" fontId="0" fillId="0" borderId="0" xfId="0" applyNumberFormat="1">
      <alignment vertical="center"/>
    </xf>
    <xf numFmtId="0" fontId="0" fillId="0" borderId="0" xfId="0" applyFill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png"/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pn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png"/><Relationship Id="rId85" Type="http://schemas.openxmlformats.org/officeDocument/2006/relationships/image" Target="media/image85.pn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pn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png"/><Relationship Id="rId79" Type="http://schemas.openxmlformats.org/officeDocument/2006/relationships/image" Target="media/image79.png"/><Relationship Id="rId78" Type="http://schemas.openxmlformats.org/officeDocument/2006/relationships/image" Target="media/image78.png"/><Relationship Id="rId77" Type="http://schemas.openxmlformats.org/officeDocument/2006/relationships/image" Target="media/image77.png"/><Relationship Id="rId76" Type="http://schemas.openxmlformats.org/officeDocument/2006/relationships/image" Target="media/image76.png"/><Relationship Id="rId75" Type="http://schemas.openxmlformats.org/officeDocument/2006/relationships/image" Target="media/image75.pn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png"/><Relationship Id="rId68" Type="http://schemas.openxmlformats.org/officeDocument/2006/relationships/image" Target="media/image68.pn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9" Type="http://schemas.openxmlformats.org/officeDocument/2006/relationships/image" Target="media/image199.png"/><Relationship Id="rId198" Type="http://schemas.openxmlformats.org/officeDocument/2006/relationships/image" Target="media/image198.png"/><Relationship Id="rId197" Type="http://schemas.openxmlformats.org/officeDocument/2006/relationships/image" Target="media/image197.png"/><Relationship Id="rId196" Type="http://schemas.openxmlformats.org/officeDocument/2006/relationships/image" Target="media/image196.png"/><Relationship Id="rId195" Type="http://schemas.openxmlformats.org/officeDocument/2006/relationships/image" Target="media/image195.png"/><Relationship Id="rId194" Type="http://schemas.openxmlformats.org/officeDocument/2006/relationships/image" Target="media/image194.png"/><Relationship Id="rId193" Type="http://schemas.openxmlformats.org/officeDocument/2006/relationships/image" Target="media/image193.png"/><Relationship Id="rId192" Type="http://schemas.openxmlformats.org/officeDocument/2006/relationships/image" Target="media/image192.png"/><Relationship Id="rId191" Type="http://schemas.openxmlformats.org/officeDocument/2006/relationships/image" Target="media/image191.png"/><Relationship Id="rId190" Type="http://schemas.openxmlformats.org/officeDocument/2006/relationships/image" Target="media/image190.png"/><Relationship Id="rId19" Type="http://schemas.openxmlformats.org/officeDocument/2006/relationships/image" Target="media/image19.png"/><Relationship Id="rId189" Type="http://schemas.openxmlformats.org/officeDocument/2006/relationships/image" Target="media/image189.png"/><Relationship Id="rId188" Type="http://schemas.openxmlformats.org/officeDocument/2006/relationships/image" Target="media/image188.png"/><Relationship Id="rId187" Type="http://schemas.openxmlformats.org/officeDocument/2006/relationships/image" Target="media/image187.png"/><Relationship Id="rId186" Type="http://schemas.openxmlformats.org/officeDocument/2006/relationships/image" Target="media/image186.png"/><Relationship Id="rId185" Type="http://schemas.openxmlformats.org/officeDocument/2006/relationships/image" Target="media/image185.png"/><Relationship Id="rId184" Type="http://schemas.openxmlformats.org/officeDocument/2006/relationships/image" Target="media/image184.png"/><Relationship Id="rId183" Type="http://schemas.openxmlformats.org/officeDocument/2006/relationships/image" Target="media/image183.png"/><Relationship Id="rId182" Type="http://schemas.openxmlformats.org/officeDocument/2006/relationships/image" Target="media/image182.png"/><Relationship Id="rId181" Type="http://schemas.openxmlformats.org/officeDocument/2006/relationships/image" Target="media/image181.png"/><Relationship Id="rId180" Type="http://schemas.openxmlformats.org/officeDocument/2006/relationships/image" Target="media/image180.png"/><Relationship Id="rId18" Type="http://schemas.openxmlformats.org/officeDocument/2006/relationships/image" Target="media/image18.png"/><Relationship Id="rId179" Type="http://schemas.openxmlformats.org/officeDocument/2006/relationships/image" Target="media/image179.png"/><Relationship Id="rId178" Type="http://schemas.openxmlformats.org/officeDocument/2006/relationships/image" Target="media/image178.png"/><Relationship Id="rId177" Type="http://schemas.openxmlformats.org/officeDocument/2006/relationships/image" Target="media/image177.png"/><Relationship Id="rId176" Type="http://schemas.openxmlformats.org/officeDocument/2006/relationships/image" Target="media/image176.png"/><Relationship Id="rId175" Type="http://schemas.openxmlformats.org/officeDocument/2006/relationships/image" Target="media/image175.png"/><Relationship Id="rId174" Type="http://schemas.openxmlformats.org/officeDocument/2006/relationships/image" Target="media/image174.png"/><Relationship Id="rId173" Type="http://schemas.openxmlformats.org/officeDocument/2006/relationships/image" Target="media/image173.png"/><Relationship Id="rId172" Type="http://schemas.openxmlformats.org/officeDocument/2006/relationships/image" Target="media/image172.png"/><Relationship Id="rId171" Type="http://schemas.openxmlformats.org/officeDocument/2006/relationships/image" Target="media/image171.png"/><Relationship Id="rId170" Type="http://schemas.openxmlformats.org/officeDocument/2006/relationships/image" Target="media/image170.png"/><Relationship Id="rId17" Type="http://schemas.openxmlformats.org/officeDocument/2006/relationships/image" Target="media/image17.png"/><Relationship Id="rId169" Type="http://schemas.openxmlformats.org/officeDocument/2006/relationships/image" Target="media/image169.png"/><Relationship Id="rId168" Type="http://schemas.openxmlformats.org/officeDocument/2006/relationships/image" Target="media/image168.png"/><Relationship Id="rId167" Type="http://schemas.openxmlformats.org/officeDocument/2006/relationships/image" Target="media/image167.png"/><Relationship Id="rId166" Type="http://schemas.openxmlformats.org/officeDocument/2006/relationships/image" Target="media/image166.png"/><Relationship Id="rId165" Type="http://schemas.openxmlformats.org/officeDocument/2006/relationships/image" Target="media/image165.png"/><Relationship Id="rId164" Type="http://schemas.openxmlformats.org/officeDocument/2006/relationships/image" Target="media/image164.png"/><Relationship Id="rId163" Type="http://schemas.openxmlformats.org/officeDocument/2006/relationships/image" Target="media/image163.png"/><Relationship Id="rId162" Type="http://schemas.openxmlformats.org/officeDocument/2006/relationships/image" Target="media/image162.png"/><Relationship Id="rId161" Type="http://schemas.openxmlformats.org/officeDocument/2006/relationships/image" Target="media/image161.png"/><Relationship Id="rId160" Type="http://schemas.openxmlformats.org/officeDocument/2006/relationships/image" Target="media/image160.png"/><Relationship Id="rId16" Type="http://schemas.openxmlformats.org/officeDocument/2006/relationships/image" Target="media/image16.png"/><Relationship Id="rId159" Type="http://schemas.openxmlformats.org/officeDocument/2006/relationships/image" Target="media/image159.png"/><Relationship Id="rId158" Type="http://schemas.openxmlformats.org/officeDocument/2006/relationships/image" Target="media/image158.png"/><Relationship Id="rId157" Type="http://schemas.openxmlformats.org/officeDocument/2006/relationships/image" Target="media/image157.png"/><Relationship Id="rId156" Type="http://schemas.openxmlformats.org/officeDocument/2006/relationships/image" Target="media/image156.png"/><Relationship Id="rId155" Type="http://schemas.openxmlformats.org/officeDocument/2006/relationships/image" Target="media/image155.png"/><Relationship Id="rId154" Type="http://schemas.openxmlformats.org/officeDocument/2006/relationships/image" Target="media/image154.png"/><Relationship Id="rId153" Type="http://schemas.openxmlformats.org/officeDocument/2006/relationships/image" Target="media/image153.png"/><Relationship Id="rId152" Type="http://schemas.openxmlformats.org/officeDocument/2006/relationships/image" Target="media/image152.png"/><Relationship Id="rId151" Type="http://schemas.openxmlformats.org/officeDocument/2006/relationships/image" Target="media/image151.png"/><Relationship Id="rId150" Type="http://schemas.openxmlformats.org/officeDocument/2006/relationships/image" Target="media/image150.png"/><Relationship Id="rId15" Type="http://schemas.openxmlformats.org/officeDocument/2006/relationships/image" Target="media/image15.png"/><Relationship Id="rId149" Type="http://schemas.openxmlformats.org/officeDocument/2006/relationships/image" Target="media/image149.png"/><Relationship Id="rId148" Type="http://schemas.openxmlformats.org/officeDocument/2006/relationships/image" Target="media/image148.png"/><Relationship Id="rId147" Type="http://schemas.openxmlformats.org/officeDocument/2006/relationships/image" Target="media/image147.png"/><Relationship Id="rId146" Type="http://schemas.openxmlformats.org/officeDocument/2006/relationships/image" Target="media/image146.png"/><Relationship Id="rId145" Type="http://schemas.openxmlformats.org/officeDocument/2006/relationships/image" Target="media/image145.png"/><Relationship Id="rId144" Type="http://schemas.openxmlformats.org/officeDocument/2006/relationships/image" Target="media/image144.png"/><Relationship Id="rId143" Type="http://schemas.openxmlformats.org/officeDocument/2006/relationships/image" Target="media/image143.png"/><Relationship Id="rId142" Type="http://schemas.openxmlformats.org/officeDocument/2006/relationships/image" Target="media/image142.png"/><Relationship Id="rId141" Type="http://schemas.openxmlformats.org/officeDocument/2006/relationships/image" Target="media/image141.png"/><Relationship Id="rId140" Type="http://schemas.openxmlformats.org/officeDocument/2006/relationships/image" Target="media/image140.png"/><Relationship Id="rId14" Type="http://schemas.openxmlformats.org/officeDocument/2006/relationships/image" Target="media/image14.png"/><Relationship Id="rId139" Type="http://schemas.openxmlformats.org/officeDocument/2006/relationships/image" Target="media/image139.png"/><Relationship Id="rId138" Type="http://schemas.openxmlformats.org/officeDocument/2006/relationships/image" Target="media/image138.png"/><Relationship Id="rId137" Type="http://schemas.openxmlformats.org/officeDocument/2006/relationships/image" Target="media/image137.png"/><Relationship Id="rId136" Type="http://schemas.openxmlformats.org/officeDocument/2006/relationships/image" Target="media/image136.png"/><Relationship Id="rId135" Type="http://schemas.openxmlformats.org/officeDocument/2006/relationships/image" Target="media/image135.png"/><Relationship Id="rId134" Type="http://schemas.openxmlformats.org/officeDocument/2006/relationships/image" Target="media/image134.png"/><Relationship Id="rId133" Type="http://schemas.openxmlformats.org/officeDocument/2006/relationships/image" Target="media/image133.png"/><Relationship Id="rId132" Type="http://schemas.openxmlformats.org/officeDocument/2006/relationships/image" Target="media/image132.png"/><Relationship Id="rId131" Type="http://schemas.openxmlformats.org/officeDocument/2006/relationships/image" Target="media/image131.png"/><Relationship Id="rId130" Type="http://schemas.openxmlformats.org/officeDocument/2006/relationships/image" Target="media/image130.png"/><Relationship Id="rId13" Type="http://schemas.openxmlformats.org/officeDocument/2006/relationships/image" Target="media/image13.png"/><Relationship Id="rId129" Type="http://schemas.openxmlformats.org/officeDocument/2006/relationships/image" Target="media/image129.png"/><Relationship Id="rId128" Type="http://schemas.openxmlformats.org/officeDocument/2006/relationships/image" Target="media/image128.png"/><Relationship Id="rId127" Type="http://schemas.openxmlformats.org/officeDocument/2006/relationships/image" Target="media/image127.png"/><Relationship Id="rId126" Type="http://schemas.openxmlformats.org/officeDocument/2006/relationships/image" Target="media/image126.png"/><Relationship Id="rId125" Type="http://schemas.openxmlformats.org/officeDocument/2006/relationships/image" Target="media/image125.png"/><Relationship Id="rId124" Type="http://schemas.openxmlformats.org/officeDocument/2006/relationships/image" Target="media/image124.png"/><Relationship Id="rId123" Type="http://schemas.openxmlformats.org/officeDocument/2006/relationships/image" Target="media/image123.png"/><Relationship Id="rId122" Type="http://schemas.openxmlformats.org/officeDocument/2006/relationships/image" Target="media/image122.png"/><Relationship Id="rId121" Type="http://schemas.openxmlformats.org/officeDocument/2006/relationships/image" Target="media/image121.png"/><Relationship Id="rId120" Type="http://schemas.openxmlformats.org/officeDocument/2006/relationships/image" Target="media/image120.png"/><Relationship Id="rId12" Type="http://schemas.openxmlformats.org/officeDocument/2006/relationships/image" Target="media/image12.png"/><Relationship Id="rId119" Type="http://schemas.openxmlformats.org/officeDocument/2006/relationships/image" Target="media/image119.png"/><Relationship Id="rId118" Type="http://schemas.openxmlformats.org/officeDocument/2006/relationships/image" Target="media/image118.png"/><Relationship Id="rId117" Type="http://schemas.openxmlformats.org/officeDocument/2006/relationships/image" Target="media/image117.png"/><Relationship Id="rId116" Type="http://schemas.openxmlformats.org/officeDocument/2006/relationships/image" Target="media/image116.png"/><Relationship Id="rId115" Type="http://schemas.openxmlformats.org/officeDocument/2006/relationships/image" Target="media/image115.png"/><Relationship Id="rId114" Type="http://schemas.openxmlformats.org/officeDocument/2006/relationships/image" Target="media/image114.png"/><Relationship Id="rId113" Type="http://schemas.openxmlformats.org/officeDocument/2006/relationships/image" Target="media/image113.png"/><Relationship Id="rId112" Type="http://schemas.openxmlformats.org/officeDocument/2006/relationships/image" Target="media/image112.png"/><Relationship Id="rId111" Type="http://schemas.openxmlformats.org/officeDocument/2006/relationships/image" Target="media/image111.png"/><Relationship Id="rId110" Type="http://schemas.openxmlformats.org/officeDocument/2006/relationships/image" Target="media/image110.png"/><Relationship Id="rId11" Type="http://schemas.openxmlformats.org/officeDocument/2006/relationships/image" Target="media/image11.png"/><Relationship Id="rId109" Type="http://schemas.openxmlformats.org/officeDocument/2006/relationships/image" Target="media/image109.png"/><Relationship Id="rId108" Type="http://schemas.openxmlformats.org/officeDocument/2006/relationships/image" Target="media/image108.png"/><Relationship Id="rId107" Type="http://schemas.openxmlformats.org/officeDocument/2006/relationships/image" Target="media/image107.png"/><Relationship Id="rId106" Type="http://schemas.openxmlformats.org/officeDocument/2006/relationships/image" Target="media/image106.png"/><Relationship Id="rId105" Type="http://schemas.openxmlformats.org/officeDocument/2006/relationships/image" Target="media/image105.png"/><Relationship Id="rId104" Type="http://schemas.openxmlformats.org/officeDocument/2006/relationships/image" Target="media/image104.png"/><Relationship Id="rId103" Type="http://schemas.openxmlformats.org/officeDocument/2006/relationships/image" Target="media/image103.png"/><Relationship Id="rId102" Type="http://schemas.openxmlformats.org/officeDocument/2006/relationships/image" Target="media/image102.png"/><Relationship Id="rId101" Type="http://schemas.openxmlformats.org/officeDocument/2006/relationships/image" Target="media/image101.png"/><Relationship Id="rId100" Type="http://schemas.openxmlformats.org/officeDocument/2006/relationships/image" Target="media/image100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282"/>
  <sheetViews>
    <sheetView tabSelected="1" topLeftCell="M249" workbookViewId="0">
      <selection activeCell="AG280" sqref="AG280"/>
    </sheetView>
  </sheetViews>
  <sheetFormatPr defaultColWidth="9" defaultRowHeight="14"/>
  <cols>
    <col min="20" max="20" width="13.6363636363636"/>
    <col min="22" max="22" width="10" customWidth="1"/>
    <col min="26" max="26" width="13.6363636363636"/>
    <col min="32" max="32" width="13.6363636363636"/>
  </cols>
  <sheetData>
    <row r="1" spans="1:30">
      <c r="A1" s="1" t="s">
        <v>0</v>
      </c>
      <c r="B1" s="1" t="s">
        <v>1</v>
      </c>
      <c r="C1" s="2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W1" s="1" t="s">
        <v>18</v>
      </c>
      <c r="X1" s="1" t="s">
        <v>19</v>
      </c>
      <c r="AC1" s="1" t="s">
        <v>20</v>
      </c>
      <c r="AD1" s="1" t="s">
        <v>21</v>
      </c>
    </row>
    <row r="2" spans="1:30">
      <c r="A2" s="1"/>
      <c r="B2" s="1"/>
      <c r="C2" s="2"/>
      <c r="D2" s="1"/>
      <c r="E2" s="1"/>
      <c r="L2" s="1"/>
      <c r="M2" s="1"/>
      <c r="N2" s="1"/>
      <c r="O2" s="1"/>
      <c r="P2" s="1"/>
      <c r="Q2" s="1"/>
      <c r="R2" s="1"/>
      <c r="W2" s="1"/>
      <c r="X2" s="1"/>
      <c r="AC2" s="1"/>
      <c r="AD2" s="1"/>
    </row>
    <row r="3" ht="12" customHeight="1" spans="1:34">
      <c r="A3">
        <v>1230</v>
      </c>
      <c r="B3" t="s">
        <v>22</v>
      </c>
      <c r="C3" s="3">
        <v>13</v>
      </c>
      <c r="D3" t="s">
        <v>23</v>
      </c>
      <c r="E3" t="s">
        <v>24</v>
      </c>
      <c r="L3" t="s">
        <v>25</v>
      </c>
      <c r="N3">
        <v>9</v>
      </c>
      <c r="O3" t="s">
        <v>26</v>
      </c>
      <c r="P3" t="s">
        <v>27</v>
      </c>
      <c r="Q3" t="s">
        <v>28</v>
      </c>
      <c r="R3">
        <v>2</v>
      </c>
      <c r="S3">
        <v>1</v>
      </c>
      <c r="T3" t="str">
        <f>_xlfn.DISPIMG("ID_92A0C31AC5B44E698C67AAA0D143D6CF",1)</f>
        <v>=DISPIMG("ID_92A0C31AC5B44E698C67AAA0D143D6CF",1)</v>
      </c>
      <c r="U3">
        <v>0</v>
      </c>
      <c r="V3">
        <v>1</v>
      </c>
      <c r="W3" t="s">
        <v>29</v>
      </c>
      <c r="X3">
        <v>3</v>
      </c>
      <c r="Y3">
        <v>2</v>
      </c>
      <c r="Z3" t="str">
        <f>_xlfn.DISPIMG("ID_66CBA4EADA94411C9E5CF18ED73EE65B",1)</f>
        <v>=DISPIMG("ID_66CBA4EADA94411C9E5CF18ED73EE65B",1)</v>
      </c>
      <c r="AA3">
        <v>0</v>
      </c>
      <c r="AB3">
        <v>0</v>
      </c>
      <c r="AC3" t="s">
        <v>30</v>
      </c>
      <c r="AD3">
        <v>3</v>
      </c>
      <c r="AE3">
        <v>4</v>
      </c>
      <c r="AF3" t="str">
        <f>_xlfn.DISPIMG("ID_7615EC732CDD4A3E9714E156744170B9",1)</f>
        <v>=DISPIMG("ID_7615EC732CDD4A3E9714E156744170B9",1)</v>
      </c>
      <c r="AG3">
        <f t="shared" ref="AG3:AG31" si="0">IF(AD3=AE3,1,0)</f>
        <v>0</v>
      </c>
      <c r="AH3">
        <f t="shared" ref="AH3:AH31" si="1">IF(OR(AND(AD3&gt;=3,AE3&gt;=3),AND(AD3&lt;3,AE3&lt;3)),1,0)</f>
        <v>1</v>
      </c>
    </row>
    <row r="4" ht="41.9" spans="1:34">
      <c r="A4">
        <v>1231</v>
      </c>
      <c r="B4" t="s">
        <v>22</v>
      </c>
      <c r="C4" s="3">
        <v>13</v>
      </c>
      <c r="D4" t="s">
        <v>23</v>
      </c>
      <c r="E4" t="s">
        <v>24</v>
      </c>
      <c r="L4" t="s">
        <v>31</v>
      </c>
      <c r="N4">
        <v>7</v>
      </c>
      <c r="O4" t="s">
        <v>26</v>
      </c>
      <c r="P4" t="s">
        <v>32</v>
      </c>
      <c r="Q4" t="s">
        <v>33</v>
      </c>
      <c r="R4">
        <v>2</v>
      </c>
      <c r="S4">
        <v>0</v>
      </c>
      <c r="T4" t="str">
        <f>_xlfn.DISPIMG("ID_CA6270C58F2546AB8132359785F3EB48",1)</f>
        <v>=DISPIMG("ID_CA6270C58F2546AB8132359785F3EB48",1)</v>
      </c>
      <c r="U4">
        <v>0</v>
      </c>
      <c r="V4">
        <v>1</v>
      </c>
      <c r="W4" t="s">
        <v>34</v>
      </c>
      <c r="X4">
        <v>3</v>
      </c>
      <c r="Y4">
        <v>3</v>
      </c>
      <c r="Z4" t="str">
        <f>_xlfn.DISPIMG("ID_CCCEBF072FEE423FBC484546512508E7",1)</f>
        <v>=DISPIMG("ID_CCCEBF072FEE423FBC484546512508E7",1)</v>
      </c>
      <c r="AA4">
        <v>1</v>
      </c>
      <c r="AB4">
        <v>1</v>
      </c>
      <c r="AC4" t="s">
        <v>35</v>
      </c>
      <c r="AD4">
        <v>2</v>
      </c>
      <c r="AE4">
        <v>3</v>
      </c>
      <c r="AF4" t="str">
        <f>_xlfn.DISPIMG("ID_EC8E689BDA2B43888C4E13506AC09529",1)</f>
        <v>=DISPIMG("ID_EC8E689BDA2B43888C4E13506AC09529",1)</v>
      </c>
      <c r="AG4">
        <f t="shared" si="0"/>
        <v>0</v>
      </c>
      <c r="AH4">
        <f t="shared" si="1"/>
        <v>0</v>
      </c>
    </row>
    <row r="5" ht="40.55" spans="1:34">
      <c r="A5">
        <v>1232</v>
      </c>
      <c r="B5" t="s">
        <v>22</v>
      </c>
      <c r="C5" s="3">
        <v>13</v>
      </c>
      <c r="D5" t="s">
        <v>23</v>
      </c>
      <c r="E5" t="s">
        <v>24</v>
      </c>
      <c r="L5" t="s">
        <v>36</v>
      </c>
      <c r="N5">
        <v>8</v>
      </c>
      <c r="O5" t="s">
        <v>26</v>
      </c>
      <c r="P5" t="s">
        <v>37</v>
      </c>
      <c r="Q5" t="s">
        <v>38</v>
      </c>
      <c r="R5">
        <v>2</v>
      </c>
      <c r="S5">
        <v>2</v>
      </c>
      <c r="T5" t="str">
        <f>_xlfn.DISPIMG("ID_5B75D85B66334B18B6F7373500F660B0",1)</f>
        <v>=DISPIMG("ID_5B75D85B66334B18B6F7373500F660B0",1)</v>
      </c>
      <c r="U5">
        <v>1</v>
      </c>
      <c r="V5">
        <v>1</v>
      </c>
      <c r="W5" t="s">
        <v>39</v>
      </c>
      <c r="X5">
        <v>4</v>
      </c>
      <c r="Y5">
        <v>3</v>
      </c>
      <c r="Z5" t="str">
        <f>_xlfn.DISPIMG("ID_A5E8829DB9C5404BA351B7D8F1E2021A",1)</f>
        <v>=DISPIMG("ID_A5E8829DB9C5404BA351B7D8F1E2021A",1)</v>
      </c>
      <c r="AA5">
        <v>0</v>
      </c>
      <c r="AB5">
        <v>1</v>
      </c>
      <c r="AC5" t="s">
        <v>40</v>
      </c>
      <c r="AD5">
        <v>2</v>
      </c>
      <c r="AE5">
        <v>3</v>
      </c>
      <c r="AF5" t="str">
        <f>_xlfn.DISPIMG("ID_CB3FF4918243412DA29E221CFADFB0FC",1)</f>
        <v>=DISPIMG("ID_CB3FF4918243412DA29E221CFADFB0FC",1)</v>
      </c>
      <c r="AG5">
        <f t="shared" si="0"/>
        <v>0</v>
      </c>
      <c r="AH5">
        <f t="shared" si="1"/>
        <v>0</v>
      </c>
    </row>
    <row r="6" ht="43" spans="1:34">
      <c r="A6">
        <v>1233</v>
      </c>
      <c r="B6" t="s">
        <v>22</v>
      </c>
      <c r="C6" s="3">
        <v>13</v>
      </c>
      <c r="D6" t="s">
        <v>23</v>
      </c>
      <c r="E6" t="s">
        <v>24</v>
      </c>
      <c r="L6" t="s">
        <v>41</v>
      </c>
      <c r="N6">
        <v>12</v>
      </c>
      <c r="O6" t="s">
        <v>42</v>
      </c>
      <c r="P6" t="s">
        <v>43</v>
      </c>
      <c r="Q6" t="s">
        <v>44</v>
      </c>
      <c r="R6">
        <v>2</v>
      </c>
      <c r="S6">
        <v>3</v>
      </c>
      <c r="T6" t="str">
        <f>_xlfn.DISPIMG("ID_84900881686D4F5CA39C7FED52BB7A4B",1)</f>
        <v>=DISPIMG("ID_84900881686D4F5CA39C7FED52BB7A4B",1)</v>
      </c>
      <c r="U6">
        <v>0</v>
      </c>
      <c r="V6">
        <v>0</v>
      </c>
      <c r="W6" t="s">
        <v>45</v>
      </c>
      <c r="X6">
        <v>2</v>
      </c>
      <c r="Y6" s="4">
        <v>3</v>
      </c>
      <c r="Z6" s="4" t="str">
        <f>_xlfn.DISPIMG("ID_76FFF0159E2F4E27AC0DC9288653EC16",1)</f>
        <v>=DISPIMG("ID_76FFF0159E2F4E27AC0DC9288653EC16",1)</v>
      </c>
      <c r="AA6">
        <v>0</v>
      </c>
      <c r="AB6">
        <v>0</v>
      </c>
      <c r="AC6" t="s">
        <v>46</v>
      </c>
      <c r="AD6">
        <v>4</v>
      </c>
      <c r="AE6">
        <v>4</v>
      </c>
      <c r="AF6" t="str">
        <f>_xlfn.DISPIMG("ID_106D107CC6364A9F97FA77BAA51A7E0A",1)</f>
        <v>=DISPIMG("ID_106D107CC6364A9F97FA77BAA51A7E0A",1)</v>
      </c>
      <c r="AG6">
        <f t="shared" si="0"/>
        <v>1</v>
      </c>
      <c r="AH6">
        <f t="shared" si="1"/>
        <v>1</v>
      </c>
    </row>
    <row r="7" ht="48.8" spans="1:34">
      <c r="A7">
        <v>1234</v>
      </c>
      <c r="B7" t="s">
        <v>22</v>
      </c>
      <c r="C7" s="3">
        <v>13</v>
      </c>
      <c r="D7" t="s">
        <v>23</v>
      </c>
      <c r="E7" t="s">
        <v>24</v>
      </c>
      <c r="L7" t="s">
        <v>47</v>
      </c>
      <c r="N7">
        <v>10</v>
      </c>
      <c r="O7" t="s">
        <v>26</v>
      </c>
      <c r="P7" t="s">
        <v>27</v>
      </c>
      <c r="Q7" t="s">
        <v>48</v>
      </c>
      <c r="R7">
        <v>3</v>
      </c>
      <c r="S7">
        <v>4</v>
      </c>
      <c r="T7" t="str">
        <f>_xlfn.DISPIMG("ID_94C7FCB2A33C483CBC4F42CF35ECE6EF",1)</f>
        <v>=DISPIMG("ID_94C7FCB2A33C483CBC4F42CF35ECE6EF",1)</v>
      </c>
      <c r="U7">
        <v>0</v>
      </c>
      <c r="V7">
        <v>1</v>
      </c>
      <c r="W7" t="s">
        <v>49</v>
      </c>
      <c r="X7">
        <v>2</v>
      </c>
      <c r="Y7">
        <v>1</v>
      </c>
      <c r="Z7" t="str">
        <f>_xlfn.DISPIMG("ID_9A45D8AC49444FD6BA40B4E4AAA55DFE",1)</f>
        <v>=DISPIMG("ID_9A45D8AC49444FD6BA40B4E4AAA55DFE",1)</v>
      </c>
      <c r="AA7">
        <v>0</v>
      </c>
      <c r="AB7">
        <v>1</v>
      </c>
      <c r="AC7" t="s">
        <v>50</v>
      </c>
      <c r="AD7">
        <v>3</v>
      </c>
      <c r="AE7">
        <v>3</v>
      </c>
      <c r="AF7" t="str">
        <f>_xlfn.DISPIMG("ID_E6F05E6BD5E54172A988CA88A134A467",1)</f>
        <v>=DISPIMG("ID_E6F05E6BD5E54172A988CA88A134A467",1)</v>
      </c>
      <c r="AG7">
        <f t="shared" si="0"/>
        <v>1</v>
      </c>
      <c r="AH7">
        <f t="shared" si="1"/>
        <v>1</v>
      </c>
    </row>
    <row r="8" ht="43.35" spans="1:34">
      <c r="A8">
        <v>1235</v>
      </c>
      <c r="B8" t="s">
        <v>22</v>
      </c>
      <c r="C8" s="3">
        <v>13</v>
      </c>
      <c r="D8" t="s">
        <v>23</v>
      </c>
      <c r="E8" t="s">
        <v>24</v>
      </c>
      <c r="L8" t="s">
        <v>51</v>
      </c>
      <c r="N8">
        <v>6</v>
      </c>
      <c r="O8" t="s">
        <v>26</v>
      </c>
      <c r="P8" t="s">
        <v>52</v>
      </c>
      <c r="Q8" t="s">
        <v>53</v>
      </c>
      <c r="R8">
        <v>2</v>
      </c>
      <c r="S8">
        <v>2</v>
      </c>
      <c r="T8" t="str">
        <f>_xlfn.DISPIMG("ID_FE50911691A443BF98F31D7DEEF5757A",1)</f>
        <v>=DISPIMG("ID_FE50911691A443BF98F31D7DEEF5757A",1)</v>
      </c>
      <c r="U8">
        <v>1</v>
      </c>
      <c r="V8">
        <v>1</v>
      </c>
      <c r="W8" t="s">
        <v>54</v>
      </c>
      <c r="X8">
        <v>2</v>
      </c>
      <c r="Y8">
        <v>2</v>
      </c>
      <c r="Z8" t="str">
        <f>_xlfn.DISPIMG("ID_5BE6A81B97E74EA285F18999BD5832FC",1)</f>
        <v>=DISPIMG("ID_5BE6A81B97E74EA285F18999BD5832FC",1)</v>
      </c>
      <c r="AA8">
        <v>1</v>
      </c>
      <c r="AB8">
        <v>1</v>
      </c>
      <c r="AC8" t="s">
        <v>55</v>
      </c>
      <c r="AD8">
        <v>2</v>
      </c>
      <c r="AE8">
        <v>3</v>
      </c>
      <c r="AF8" t="str">
        <f>_xlfn.DISPIMG("ID_60A259290C45425597D9AEA7B162F4C4",1)</f>
        <v>=DISPIMG("ID_60A259290C45425597D9AEA7B162F4C4",1)</v>
      </c>
      <c r="AG8">
        <f t="shared" si="0"/>
        <v>0</v>
      </c>
      <c r="AH8">
        <f t="shared" si="1"/>
        <v>0</v>
      </c>
    </row>
    <row r="9" ht="41.3" spans="1:34">
      <c r="A9">
        <v>1236</v>
      </c>
      <c r="B9" t="s">
        <v>22</v>
      </c>
      <c r="C9" s="3">
        <v>13</v>
      </c>
      <c r="D9" t="s">
        <v>23</v>
      </c>
      <c r="E9" t="s">
        <v>24</v>
      </c>
      <c r="L9" t="s">
        <v>56</v>
      </c>
      <c r="N9">
        <v>7</v>
      </c>
      <c r="O9" t="s">
        <v>26</v>
      </c>
      <c r="P9" t="s">
        <v>57</v>
      </c>
      <c r="Q9" t="s">
        <v>58</v>
      </c>
      <c r="R9">
        <v>3</v>
      </c>
      <c r="S9">
        <v>2</v>
      </c>
      <c r="T9" t="str">
        <f>_xlfn.DISPIMG("ID_39EE6C4F5841488288CBF85FB2854B75",1)</f>
        <v>=DISPIMG("ID_39EE6C4F5841488288CBF85FB2854B75",1)</v>
      </c>
      <c r="U9">
        <v>0</v>
      </c>
      <c r="V9">
        <v>0</v>
      </c>
      <c r="W9" t="s">
        <v>59</v>
      </c>
      <c r="X9">
        <v>3</v>
      </c>
      <c r="Y9">
        <v>2</v>
      </c>
      <c r="Z9" t="str">
        <f>_xlfn.DISPIMG("ID_1666989307524B4C99E730BB3FEC4B00",1)</f>
        <v>=DISPIMG("ID_1666989307524B4C99E730BB3FEC4B00",1)</v>
      </c>
      <c r="AA9">
        <v>0</v>
      </c>
      <c r="AB9">
        <v>0</v>
      </c>
      <c r="AC9" t="s">
        <v>60</v>
      </c>
      <c r="AD9">
        <v>3</v>
      </c>
      <c r="AE9">
        <v>4</v>
      </c>
      <c r="AF9" t="str">
        <f>_xlfn.DISPIMG("ID_6DF3E5707D3A479AA131C4A88BC712BF",1)</f>
        <v>=DISPIMG("ID_6DF3E5707D3A479AA131C4A88BC712BF",1)</v>
      </c>
      <c r="AG9">
        <f t="shared" si="0"/>
        <v>0</v>
      </c>
      <c r="AH9">
        <f t="shared" si="1"/>
        <v>1</v>
      </c>
    </row>
    <row r="10" ht="38.85" spans="1:34">
      <c r="A10">
        <v>1237</v>
      </c>
      <c r="B10" t="s">
        <v>22</v>
      </c>
      <c r="C10" s="3">
        <v>13</v>
      </c>
      <c r="D10" t="s">
        <v>23</v>
      </c>
      <c r="E10" t="s">
        <v>24</v>
      </c>
      <c r="L10" t="s">
        <v>61</v>
      </c>
      <c r="N10">
        <v>12</v>
      </c>
      <c r="O10" t="s">
        <v>42</v>
      </c>
      <c r="P10" t="s">
        <v>62</v>
      </c>
      <c r="Q10" t="s">
        <v>63</v>
      </c>
      <c r="R10">
        <v>4</v>
      </c>
      <c r="S10">
        <v>4.5</v>
      </c>
      <c r="T10" t="str">
        <f>_xlfn.DISPIMG("ID_0EAD2CD768454AAD95D4433D44A36EFD",1)</f>
        <v>=DISPIMG("ID_0EAD2CD768454AAD95D4433D44A36EFD",1)</v>
      </c>
      <c r="U10">
        <v>0</v>
      </c>
      <c r="V10">
        <v>1</v>
      </c>
      <c r="W10" t="s">
        <v>64</v>
      </c>
      <c r="X10">
        <v>4</v>
      </c>
      <c r="Y10">
        <v>2</v>
      </c>
      <c r="Z10" t="str">
        <f>_xlfn.DISPIMG("ID_92AC7DC320DA40DDAF918AC0F32AD67C",1)</f>
        <v>=DISPIMG("ID_92AC7DC320DA40DDAF918AC0F32AD67C",1)</v>
      </c>
      <c r="AA10">
        <v>0</v>
      </c>
      <c r="AB10">
        <v>0</v>
      </c>
      <c r="AC10" t="s">
        <v>65</v>
      </c>
      <c r="AD10">
        <v>4</v>
      </c>
      <c r="AE10">
        <v>3</v>
      </c>
      <c r="AF10" t="str">
        <f>_xlfn.DISPIMG("ID_79E11442EB5E4535B1B9F688EB786E84",1)</f>
        <v>=DISPIMG("ID_79E11442EB5E4535B1B9F688EB786E84",1)</v>
      </c>
      <c r="AG10">
        <f t="shared" si="0"/>
        <v>0</v>
      </c>
      <c r="AH10">
        <f t="shared" si="1"/>
        <v>1</v>
      </c>
    </row>
    <row r="11" ht="44.35" spans="1:34">
      <c r="A11">
        <v>1238</v>
      </c>
      <c r="B11" t="s">
        <v>22</v>
      </c>
      <c r="C11" s="3">
        <v>13</v>
      </c>
      <c r="D11" t="s">
        <v>23</v>
      </c>
      <c r="E11" t="s">
        <v>24</v>
      </c>
      <c r="L11" t="s">
        <v>66</v>
      </c>
      <c r="N11">
        <v>10</v>
      </c>
      <c r="O11" t="s">
        <v>26</v>
      </c>
      <c r="P11" t="s">
        <v>27</v>
      </c>
      <c r="Q11" t="s">
        <v>67</v>
      </c>
      <c r="R11">
        <v>3</v>
      </c>
      <c r="S11">
        <v>4</v>
      </c>
      <c r="T11" t="str">
        <f>_xlfn.DISPIMG("ID_7E07947BD3124A60B6B49A2B29CD2F60",1)</f>
        <v>=DISPIMG("ID_7E07947BD3124A60B6B49A2B29CD2F60",1)</v>
      </c>
      <c r="U11">
        <v>0</v>
      </c>
      <c r="V11">
        <v>1</v>
      </c>
      <c r="W11" t="s">
        <v>68</v>
      </c>
      <c r="X11">
        <v>4</v>
      </c>
      <c r="Y11">
        <v>3</v>
      </c>
      <c r="Z11" t="str">
        <f>_xlfn.DISPIMG("ID_B02A0E876B2C4359813DE5121FD1E91D",1)</f>
        <v>=DISPIMG("ID_B02A0E876B2C4359813DE5121FD1E91D",1)</v>
      </c>
      <c r="AA11">
        <v>0</v>
      </c>
      <c r="AB11">
        <v>1</v>
      </c>
      <c r="AC11" t="s">
        <v>69</v>
      </c>
      <c r="AD11">
        <v>3</v>
      </c>
      <c r="AE11">
        <v>4</v>
      </c>
      <c r="AF11" t="str">
        <f>_xlfn.DISPIMG("ID_0BA20D7E11204415A646626628F9CFD2",1)</f>
        <v>=DISPIMG("ID_0BA20D7E11204415A646626628F9CFD2",1)</v>
      </c>
      <c r="AG11">
        <f t="shared" si="0"/>
        <v>0</v>
      </c>
      <c r="AH11">
        <f t="shared" si="1"/>
        <v>1</v>
      </c>
    </row>
    <row r="12" ht="41.3" spans="1:34">
      <c r="A12">
        <v>1239</v>
      </c>
      <c r="B12" t="s">
        <v>22</v>
      </c>
      <c r="C12" s="3">
        <v>13</v>
      </c>
      <c r="D12" t="s">
        <v>23</v>
      </c>
      <c r="E12" t="s">
        <v>24</v>
      </c>
      <c r="L12" t="s">
        <v>70</v>
      </c>
      <c r="N12">
        <v>7</v>
      </c>
      <c r="O12" t="s">
        <v>26</v>
      </c>
      <c r="P12" t="s">
        <v>71</v>
      </c>
      <c r="Q12" t="s">
        <v>72</v>
      </c>
      <c r="R12">
        <v>2</v>
      </c>
      <c r="S12">
        <v>2</v>
      </c>
      <c r="T12" t="str">
        <f>_xlfn.DISPIMG("ID_FE330E08D06D4213886D249E61F0CFF4",1)</f>
        <v>=DISPIMG("ID_FE330E08D06D4213886D249E61F0CFF4",1)</v>
      </c>
      <c r="U12">
        <v>1</v>
      </c>
      <c r="V12">
        <v>1</v>
      </c>
      <c r="W12" t="s">
        <v>73</v>
      </c>
      <c r="X12">
        <v>3</v>
      </c>
      <c r="Y12">
        <v>4</v>
      </c>
      <c r="Z12" t="str">
        <f>_xlfn.DISPIMG("ID_78F4E64B541E4C799072745D6AB3A40A",1)</f>
        <v>=DISPIMG("ID_78F4E64B541E4C799072745D6AB3A40A",1)</v>
      </c>
      <c r="AA12">
        <v>0</v>
      </c>
      <c r="AB12">
        <v>1</v>
      </c>
      <c r="AC12" t="s">
        <v>74</v>
      </c>
      <c r="AD12">
        <v>2</v>
      </c>
      <c r="AE12">
        <v>1</v>
      </c>
      <c r="AF12" t="str">
        <f>_xlfn.DISPIMG("ID_827971F6677947819C14577D52CCAE23",1)</f>
        <v>=DISPIMG("ID_827971F6677947819C14577D52CCAE23",1)</v>
      </c>
      <c r="AG12">
        <f t="shared" si="0"/>
        <v>0</v>
      </c>
      <c r="AH12">
        <f t="shared" si="1"/>
        <v>1</v>
      </c>
    </row>
    <row r="13" ht="44.6" spans="1:34">
      <c r="A13">
        <v>1240</v>
      </c>
      <c r="B13" t="s">
        <v>22</v>
      </c>
      <c r="C13" s="3">
        <v>13</v>
      </c>
      <c r="D13" t="s">
        <v>23</v>
      </c>
      <c r="E13" t="s">
        <v>24</v>
      </c>
      <c r="L13" t="s">
        <v>75</v>
      </c>
      <c r="N13">
        <v>12</v>
      </c>
      <c r="O13" t="s">
        <v>42</v>
      </c>
      <c r="P13" t="s">
        <v>76</v>
      </c>
      <c r="Q13" t="s">
        <v>77</v>
      </c>
      <c r="R13">
        <v>3</v>
      </c>
      <c r="S13">
        <v>4</v>
      </c>
      <c r="T13" t="str">
        <f>_xlfn.DISPIMG("ID_206F31FD9AAB45E3A6070B9994DFD305",1)</f>
        <v>=DISPIMG("ID_206F31FD9AAB45E3A6070B9994DFD305",1)</v>
      </c>
      <c r="U13">
        <v>0</v>
      </c>
      <c r="V13">
        <v>1</v>
      </c>
      <c r="W13" t="s">
        <v>78</v>
      </c>
      <c r="X13">
        <v>4</v>
      </c>
      <c r="Y13">
        <v>3</v>
      </c>
      <c r="Z13" t="str">
        <f>_xlfn.DISPIMG("ID_999DF2FA0DBD4CE4AB820467B4C29F47",1)</f>
        <v>=DISPIMG("ID_999DF2FA0DBD4CE4AB820467B4C29F47",1)</v>
      </c>
      <c r="AA13">
        <v>0</v>
      </c>
      <c r="AB13">
        <v>1</v>
      </c>
      <c r="AC13" t="s">
        <v>79</v>
      </c>
      <c r="AD13">
        <v>3</v>
      </c>
      <c r="AE13">
        <v>3</v>
      </c>
      <c r="AF13" t="str">
        <f>_xlfn.DISPIMG("ID_F0083FD573AD4030A3DCD691A481209C",1)</f>
        <v>=DISPIMG("ID_F0083FD573AD4030A3DCD691A481209C",1)</v>
      </c>
      <c r="AG13">
        <f t="shared" si="0"/>
        <v>1</v>
      </c>
      <c r="AH13">
        <f t="shared" si="1"/>
        <v>1</v>
      </c>
    </row>
    <row r="14" ht="44.6" spans="1:34">
      <c r="A14">
        <v>1241</v>
      </c>
      <c r="B14" t="s">
        <v>22</v>
      </c>
      <c r="C14" s="3">
        <v>13</v>
      </c>
      <c r="D14" t="s">
        <v>23</v>
      </c>
      <c r="E14" t="s">
        <v>24</v>
      </c>
      <c r="L14" t="s">
        <v>80</v>
      </c>
      <c r="N14">
        <v>13</v>
      </c>
      <c r="O14" t="s">
        <v>42</v>
      </c>
      <c r="P14" t="s">
        <v>81</v>
      </c>
      <c r="Q14" t="s">
        <v>82</v>
      </c>
      <c r="R14">
        <v>4</v>
      </c>
      <c r="S14">
        <v>1</v>
      </c>
      <c r="T14" t="str">
        <f>_xlfn.DISPIMG("ID_0751B676D73C4902A93438D88F3D8E63",1)</f>
        <v>=DISPIMG("ID_0751B676D73C4902A93438D88F3D8E63",1)</v>
      </c>
      <c r="U14">
        <v>0</v>
      </c>
      <c r="V14">
        <v>0</v>
      </c>
      <c r="W14" t="s">
        <v>83</v>
      </c>
      <c r="X14">
        <v>5</v>
      </c>
      <c r="Y14">
        <v>3</v>
      </c>
      <c r="Z14" t="str">
        <f>_xlfn.DISPIMG("ID_6EB98B32DB1B40FB87DDA4F183C77525",1)</f>
        <v>=DISPIMG("ID_6EB98B32DB1B40FB87DDA4F183C77525",1)</v>
      </c>
      <c r="AA14">
        <v>0</v>
      </c>
      <c r="AB14">
        <v>1</v>
      </c>
      <c r="AC14" t="s">
        <v>84</v>
      </c>
      <c r="AD14">
        <v>2</v>
      </c>
      <c r="AE14">
        <v>1</v>
      </c>
      <c r="AF14" t="str">
        <f>_xlfn.DISPIMG("ID_26BA2DDEEC5D48BB95DAE76FD3472388",1)</f>
        <v>=DISPIMG("ID_26BA2DDEEC5D48BB95DAE76FD3472388",1)</v>
      </c>
      <c r="AG14">
        <f t="shared" si="0"/>
        <v>0</v>
      </c>
      <c r="AH14">
        <f t="shared" si="1"/>
        <v>1</v>
      </c>
    </row>
    <row r="15" ht="39.45" spans="1:34">
      <c r="A15">
        <v>1242</v>
      </c>
      <c r="B15" t="s">
        <v>22</v>
      </c>
      <c r="C15" s="3">
        <v>13</v>
      </c>
      <c r="D15" t="s">
        <v>23</v>
      </c>
      <c r="E15" t="s">
        <v>24</v>
      </c>
      <c r="L15" t="s">
        <v>85</v>
      </c>
      <c r="N15">
        <v>13</v>
      </c>
      <c r="O15" t="s">
        <v>42</v>
      </c>
      <c r="P15" t="s">
        <v>86</v>
      </c>
      <c r="Q15" t="s">
        <v>87</v>
      </c>
      <c r="R15">
        <v>4</v>
      </c>
      <c r="S15">
        <v>3</v>
      </c>
      <c r="T15" t="str">
        <f>_xlfn.DISPIMG("ID_2F2572552C4448E8BA6D3BD84B084FB2",1)</f>
        <v>=DISPIMG("ID_2F2572552C4448E8BA6D3BD84B084FB2",1)</v>
      </c>
      <c r="U15">
        <v>0</v>
      </c>
      <c r="V15">
        <v>1</v>
      </c>
      <c r="W15" t="s">
        <v>88</v>
      </c>
      <c r="X15">
        <v>5</v>
      </c>
      <c r="Y15">
        <v>3</v>
      </c>
      <c r="Z15" t="str">
        <f>_xlfn.DISPIMG("ID_3FDF0C2438144B6A91F31BEB57C8DA68",1)</f>
        <v>=DISPIMG("ID_3FDF0C2438144B6A91F31BEB57C8DA68",1)</v>
      </c>
      <c r="AA15">
        <v>0</v>
      </c>
      <c r="AB15">
        <v>1</v>
      </c>
      <c r="AC15" t="s">
        <v>89</v>
      </c>
      <c r="AD15">
        <v>4</v>
      </c>
      <c r="AE15">
        <v>4</v>
      </c>
      <c r="AF15" t="str">
        <f>_xlfn.DISPIMG("ID_DE038DE05BD040FF899DB92975B3A091",1)</f>
        <v>=DISPIMG("ID_DE038DE05BD040FF899DB92975B3A091",1)</v>
      </c>
      <c r="AG15">
        <f t="shared" si="0"/>
        <v>1</v>
      </c>
      <c r="AH15">
        <f t="shared" si="1"/>
        <v>1</v>
      </c>
    </row>
    <row r="16" ht="49.1" spans="1:34">
      <c r="A16">
        <v>1243</v>
      </c>
      <c r="B16" t="s">
        <v>22</v>
      </c>
      <c r="C16" s="3">
        <v>13</v>
      </c>
      <c r="D16" t="s">
        <v>23</v>
      </c>
      <c r="E16" t="s">
        <v>24</v>
      </c>
      <c r="L16" t="s">
        <v>90</v>
      </c>
      <c r="N16">
        <v>9</v>
      </c>
      <c r="O16" t="s">
        <v>26</v>
      </c>
      <c r="P16" t="s">
        <v>91</v>
      </c>
      <c r="Q16" t="s">
        <v>92</v>
      </c>
      <c r="R16">
        <v>3</v>
      </c>
      <c r="S16">
        <v>2</v>
      </c>
      <c r="T16" t="str">
        <f>_xlfn.DISPIMG("ID_73A80897CDF340679DE278E5737CA320",1)</f>
        <v>=DISPIMG("ID_73A80897CDF340679DE278E5737CA320",1)</v>
      </c>
      <c r="U16">
        <v>0</v>
      </c>
      <c r="V16">
        <v>0</v>
      </c>
      <c r="W16" t="s">
        <v>93</v>
      </c>
      <c r="X16">
        <v>4</v>
      </c>
      <c r="Y16">
        <v>3</v>
      </c>
      <c r="Z16" t="str">
        <f>_xlfn.DISPIMG("ID_C0887E5BA25A4B7482FF56A7BAA40197",1)</f>
        <v>=DISPIMG("ID_C0887E5BA25A4B7482FF56A7BAA40197",1)</v>
      </c>
      <c r="AA16">
        <v>0</v>
      </c>
      <c r="AB16">
        <v>1</v>
      </c>
      <c r="AC16" t="s">
        <v>94</v>
      </c>
      <c r="AD16">
        <v>2</v>
      </c>
      <c r="AE16">
        <v>1</v>
      </c>
      <c r="AF16" t="str">
        <f>_xlfn.DISPIMG("ID_63309AE6279B4EDB8F1FEF27D7BE4D62",1)</f>
        <v>=DISPIMG("ID_63309AE6279B4EDB8F1FEF27D7BE4D62",1)</v>
      </c>
      <c r="AG16">
        <f t="shared" si="0"/>
        <v>0</v>
      </c>
      <c r="AH16">
        <f t="shared" si="1"/>
        <v>1</v>
      </c>
    </row>
    <row r="17" ht="43.8" spans="1:34">
      <c r="A17">
        <v>1244</v>
      </c>
      <c r="B17" t="s">
        <v>22</v>
      </c>
      <c r="C17" s="3">
        <v>13</v>
      </c>
      <c r="D17" t="s">
        <v>23</v>
      </c>
      <c r="E17" t="s">
        <v>24</v>
      </c>
      <c r="L17" t="s">
        <v>95</v>
      </c>
      <c r="N17">
        <v>10</v>
      </c>
      <c r="O17" t="s">
        <v>26</v>
      </c>
      <c r="P17" t="s">
        <v>27</v>
      </c>
      <c r="Q17" t="s">
        <v>96</v>
      </c>
      <c r="R17">
        <v>3</v>
      </c>
      <c r="S17">
        <v>2</v>
      </c>
      <c r="T17" t="str">
        <f>_xlfn.DISPIMG("ID_455D51FB5D8548E9B82B35E5705F883C",1)</f>
        <v>=DISPIMG("ID_455D51FB5D8548E9B82B35E5705F883C",1)</v>
      </c>
      <c r="U17">
        <v>0</v>
      </c>
      <c r="V17">
        <v>0</v>
      </c>
      <c r="W17" t="s">
        <v>97</v>
      </c>
      <c r="X17">
        <v>4</v>
      </c>
      <c r="Y17" s="4">
        <v>3</v>
      </c>
      <c r="Z17" t="str">
        <f>_xlfn.DISPIMG("ID_496A501FA97A4478B477DDCF746C74A2",1)</f>
        <v>=DISPIMG("ID_496A501FA97A4478B477DDCF746C74A2",1)</v>
      </c>
      <c r="AA17">
        <v>1</v>
      </c>
      <c r="AB17">
        <v>1</v>
      </c>
      <c r="AC17" t="s">
        <v>98</v>
      </c>
      <c r="AD17">
        <v>3</v>
      </c>
      <c r="AE17">
        <v>3</v>
      </c>
      <c r="AF17" t="str">
        <f>_xlfn.DISPIMG("ID_6EC30BEBFEE248E09E36DC80B6E89EAC",1)</f>
        <v>=DISPIMG("ID_6EC30BEBFEE248E09E36DC80B6E89EAC",1)</v>
      </c>
      <c r="AG17">
        <f t="shared" si="0"/>
        <v>1</v>
      </c>
      <c r="AH17">
        <f t="shared" si="1"/>
        <v>1</v>
      </c>
    </row>
    <row r="18" ht="46.65" spans="1:34">
      <c r="A18">
        <v>1245</v>
      </c>
      <c r="B18" t="s">
        <v>22</v>
      </c>
      <c r="C18" s="3">
        <v>13</v>
      </c>
      <c r="D18" t="s">
        <v>23</v>
      </c>
      <c r="E18" t="s">
        <v>24</v>
      </c>
      <c r="L18" t="s">
        <v>99</v>
      </c>
      <c r="N18">
        <v>12</v>
      </c>
      <c r="O18" t="s">
        <v>100</v>
      </c>
      <c r="P18" t="s">
        <v>101</v>
      </c>
      <c r="Q18" t="s">
        <v>102</v>
      </c>
      <c r="R18">
        <v>4</v>
      </c>
      <c r="S18">
        <v>2</v>
      </c>
      <c r="T18" t="str">
        <f>_xlfn.DISPIMG("ID_03821E834BD64FE7933D2B84A8C4A44A",1)</f>
        <v>=DISPIMG("ID_03821E834BD64FE7933D2B84A8C4A44A",1)</v>
      </c>
      <c r="U18">
        <v>0</v>
      </c>
      <c r="V18">
        <v>0</v>
      </c>
      <c r="W18" t="s">
        <v>103</v>
      </c>
      <c r="X18">
        <v>4</v>
      </c>
      <c r="Y18" s="4">
        <v>3</v>
      </c>
      <c r="Z18" t="str">
        <f>_xlfn.DISPIMG("ID_2C9292A1AFE74BEA825679AD9FB20437",1)</f>
        <v>=DISPIMG("ID_2C9292A1AFE74BEA825679AD9FB20437",1)</v>
      </c>
      <c r="AA18">
        <v>0</v>
      </c>
      <c r="AB18">
        <v>1</v>
      </c>
      <c r="AC18" t="s">
        <v>104</v>
      </c>
      <c r="AD18">
        <v>4</v>
      </c>
      <c r="AE18">
        <v>5</v>
      </c>
      <c r="AF18" t="str">
        <f>_xlfn.DISPIMG("ID_3120A10125B8402288234A9B7303430D",1)</f>
        <v>=DISPIMG("ID_3120A10125B8402288234A9B7303430D",1)</v>
      </c>
      <c r="AG18">
        <f t="shared" si="0"/>
        <v>0</v>
      </c>
      <c r="AH18">
        <f t="shared" si="1"/>
        <v>1</v>
      </c>
    </row>
    <row r="19" ht="42.55" spans="1:34">
      <c r="A19">
        <v>1246</v>
      </c>
      <c r="B19" t="s">
        <v>22</v>
      </c>
      <c r="C19" s="3">
        <v>13</v>
      </c>
      <c r="D19" t="s">
        <v>23</v>
      </c>
      <c r="E19" t="s">
        <v>24</v>
      </c>
      <c r="L19" t="s">
        <v>105</v>
      </c>
      <c r="N19">
        <v>10</v>
      </c>
      <c r="O19" t="s">
        <v>26</v>
      </c>
      <c r="P19" t="s">
        <v>27</v>
      </c>
      <c r="Q19" t="s">
        <v>106</v>
      </c>
      <c r="R19">
        <v>4</v>
      </c>
      <c r="S19">
        <v>2</v>
      </c>
      <c r="T19" t="str">
        <f>_xlfn.DISPIMG("ID_BA78B41FE5B941A2A7068042CBDF68F8",1)</f>
        <v>=DISPIMG("ID_BA78B41FE5B941A2A7068042CBDF68F8",1)</v>
      </c>
      <c r="U19">
        <v>0</v>
      </c>
      <c r="V19">
        <v>0</v>
      </c>
      <c r="W19" t="s">
        <v>107</v>
      </c>
      <c r="X19">
        <v>5</v>
      </c>
      <c r="Y19" s="4">
        <v>4</v>
      </c>
      <c r="Z19" t="str">
        <f>_xlfn.DISPIMG("ID_EE5602CD68AF4B8F85D3C6E89780DC60",1)</f>
        <v>=DISPIMG("ID_EE5602CD68AF4B8F85D3C6E89780DC60",1)</v>
      </c>
      <c r="AA19">
        <v>0</v>
      </c>
      <c r="AB19">
        <v>1</v>
      </c>
      <c r="AC19" t="s">
        <v>108</v>
      </c>
      <c r="AD19">
        <v>1</v>
      </c>
      <c r="AE19">
        <v>1</v>
      </c>
      <c r="AF19" t="str">
        <f>_xlfn.DISPIMG("ID_E87F350A2207455D8C68B4A59D998E01",1)</f>
        <v>=DISPIMG("ID_E87F350A2207455D8C68B4A59D998E01",1)</v>
      </c>
      <c r="AG19">
        <f t="shared" si="0"/>
        <v>1</v>
      </c>
      <c r="AH19">
        <f t="shared" si="1"/>
        <v>1</v>
      </c>
    </row>
    <row r="20" ht="43.65" spans="1:34">
      <c r="A20">
        <v>1247</v>
      </c>
      <c r="B20" t="s">
        <v>22</v>
      </c>
      <c r="C20" s="3">
        <v>13</v>
      </c>
      <c r="D20" t="s">
        <v>23</v>
      </c>
      <c r="E20" t="s">
        <v>24</v>
      </c>
      <c r="L20" t="s">
        <v>109</v>
      </c>
      <c r="N20">
        <v>14</v>
      </c>
      <c r="O20" t="s">
        <v>42</v>
      </c>
      <c r="P20" t="s">
        <v>110</v>
      </c>
      <c r="Q20" t="s">
        <v>111</v>
      </c>
      <c r="R20">
        <v>4</v>
      </c>
      <c r="S20">
        <v>2</v>
      </c>
      <c r="T20" t="str">
        <f>_xlfn.DISPIMG("ID_020C8B45BD4F4A41A1FEC1FEA9453A2C",1)</f>
        <v>=DISPIMG("ID_020C8B45BD4F4A41A1FEC1FEA9453A2C",1)</v>
      </c>
      <c r="U20">
        <v>0</v>
      </c>
      <c r="V20">
        <v>0</v>
      </c>
      <c r="W20" t="s">
        <v>112</v>
      </c>
      <c r="X20">
        <v>5</v>
      </c>
      <c r="Y20" s="4">
        <v>4</v>
      </c>
      <c r="Z20" t="str">
        <f>_xlfn.DISPIMG("ID_EEE768A936464322999B45EE2A98B444",1)</f>
        <v>=DISPIMG("ID_EEE768A936464322999B45EE2A98B444",1)</v>
      </c>
      <c r="AA20">
        <v>0</v>
      </c>
      <c r="AB20">
        <v>1</v>
      </c>
      <c r="AC20" t="s">
        <v>113</v>
      </c>
      <c r="AD20">
        <v>4</v>
      </c>
      <c r="AE20">
        <v>4</v>
      </c>
      <c r="AF20" t="str">
        <f>_xlfn.DISPIMG("ID_C861234084F4401B9D938C867331355C",1)</f>
        <v>=DISPIMG("ID_C861234084F4401B9D938C867331355C",1)</v>
      </c>
      <c r="AG20">
        <f t="shared" si="0"/>
        <v>1</v>
      </c>
      <c r="AH20">
        <f t="shared" si="1"/>
        <v>1</v>
      </c>
    </row>
    <row r="21" ht="38.05" spans="1:34">
      <c r="A21">
        <v>1248</v>
      </c>
      <c r="B21" t="s">
        <v>22</v>
      </c>
      <c r="C21" s="3">
        <v>13</v>
      </c>
      <c r="D21" t="s">
        <v>23</v>
      </c>
      <c r="E21" t="s">
        <v>24</v>
      </c>
      <c r="L21" t="s">
        <v>114</v>
      </c>
      <c r="N21">
        <v>12</v>
      </c>
      <c r="O21" t="s">
        <v>42</v>
      </c>
      <c r="P21" t="s">
        <v>115</v>
      </c>
      <c r="Q21" t="s">
        <v>116</v>
      </c>
      <c r="R21">
        <v>3</v>
      </c>
      <c r="S21">
        <v>1</v>
      </c>
      <c r="T21" t="str">
        <f>_xlfn.DISPIMG("ID_2415E9515BD4458196398CD9591E3051",1)</f>
        <v>=DISPIMG("ID_2415E9515BD4458196398CD9591E3051",1)</v>
      </c>
      <c r="U21">
        <v>0</v>
      </c>
      <c r="V21">
        <v>0</v>
      </c>
      <c r="W21" t="s">
        <v>117</v>
      </c>
      <c r="X21">
        <v>4</v>
      </c>
      <c r="Y21" s="4">
        <v>3</v>
      </c>
      <c r="Z21" t="str">
        <f>_xlfn.DISPIMG("ID_B88FD6B150DC4407807920EC30165EDB",1)</f>
        <v>=DISPIMG("ID_B88FD6B150DC4407807920EC30165EDB",1)</v>
      </c>
      <c r="AA21">
        <v>0</v>
      </c>
      <c r="AB21">
        <v>1</v>
      </c>
      <c r="AC21" t="s">
        <v>118</v>
      </c>
      <c r="AD21">
        <v>3</v>
      </c>
      <c r="AE21">
        <v>4</v>
      </c>
      <c r="AF21" t="str">
        <f>_xlfn.DISPIMG("ID_008B75945C9A4B22B2E2F00F006BCAC6",1)</f>
        <v>=DISPIMG("ID_008B75945C9A4B22B2E2F00F006BCAC6",1)</v>
      </c>
      <c r="AG21">
        <f t="shared" si="0"/>
        <v>0</v>
      </c>
      <c r="AH21">
        <f t="shared" si="1"/>
        <v>1</v>
      </c>
    </row>
    <row r="22" ht="37.55" spans="1:34">
      <c r="A22">
        <v>1301</v>
      </c>
      <c r="B22" t="s">
        <v>119</v>
      </c>
      <c r="C22" s="3">
        <v>12</v>
      </c>
      <c r="D22" t="s">
        <v>120</v>
      </c>
      <c r="E22" t="s">
        <v>121</v>
      </c>
      <c r="L22" t="s">
        <v>122</v>
      </c>
      <c r="N22">
        <v>13</v>
      </c>
      <c r="O22" t="s">
        <v>26</v>
      </c>
      <c r="P22" t="s">
        <v>27</v>
      </c>
      <c r="Q22" t="s">
        <v>123</v>
      </c>
      <c r="R22">
        <v>4</v>
      </c>
      <c r="S22">
        <v>4</v>
      </c>
      <c r="T22" t="str">
        <f>_xlfn.DISPIMG("ID_AC8890B311FF495C81AEE5E1999EC2D0",1)</f>
        <v>=DISPIMG("ID_AC8890B311FF495C81AEE5E1999EC2D0",1)</v>
      </c>
      <c r="U22">
        <v>1</v>
      </c>
      <c r="V22">
        <v>1</v>
      </c>
      <c r="W22" t="s">
        <v>124</v>
      </c>
      <c r="X22">
        <v>4</v>
      </c>
      <c r="Y22" s="4">
        <v>4</v>
      </c>
      <c r="Z22" t="str">
        <f>_xlfn.DISPIMG("ID_1A6B857AA89D4C22A81465D3499C3EEA",1)</f>
        <v>=DISPIMG("ID_1A6B857AA89D4C22A81465D3499C3EEA",1)</v>
      </c>
      <c r="AA22">
        <v>1</v>
      </c>
      <c r="AB22">
        <v>1</v>
      </c>
      <c r="AC22" t="s">
        <v>125</v>
      </c>
      <c r="AD22">
        <v>5</v>
      </c>
      <c r="AE22">
        <v>2</v>
      </c>
      <c r="AF22" t="str">
        <f>_xlfn.DISPIMG("ID_60721439F02A49B79AEF5EED96966601",1)</f>
        <v>=DISPIMG("ID_60721439F02A49B79AEF5EED96966601",1)</v>
      </c>
      <c r="AG22">
        <f t="shared" si="0"/>
        <v>0</v>
      </c>
      <c r="AH22">
        <f t="shared" si="1"/>
        <v>0</v>
      </c>
    </row>
    <row r="23" ht="37.3" spans="1:34">
      <c r="A23">
        <v>1302</v>
      </c>
      <c r="B23" t="s">
        <v>119</v>
      </c>
      <c r="C23" s="3">
        <v>12</v>
      </c>
      <c r="D23" t="s">
        <v>120</v>
      </c>
      <c r="E23" t="s">
        <v>121</v>
      </c>
      <c r="L23" t="s">
        <v>126</v>
      </c>
      <c r="N23">
        <v>11</v>
      </c>
      <c r="O23" t="s">
        <v>26</v>
      </c>
      <c r="P23" t="s">
        <v>27</v>
      </c>
      <c r="Q23" t="s">
        <v>127</v>
      </c>
      <c r="R23">
        <v>3</v>
      </c>
      <c r="S23">
        <v>2</v>
      </c>
      <c r="T23" t="str">
        <f>_xlfn.DISPIMG("ID_40DC0C4C00804D4FBE8667530A04789D",1)</f>
        <v>=DISPIMG("ID_40DC0C4C00804D4FBE8667530A04789D",1)</v>
      </c>
      <c r="U23">
        <v>0</v>
      </c>
      <c r="V23">
        <v>0</v>
      </c>
      <c r="W23" t="s">
        <v>128</v>
      </c>
      <c r="X23">
        <v>5</v>
      </c>
      <c r="Y23" s="4">
        <v>3</v>
      </c>
      <c r="Z23" t="str">
        <f>_xlfn.DISPIMG("ID_A8BBD6C472FB4B27B0E07F1FD877A989",1)</f>
        <v>=DISPIMG("ID_A8BBD6C472FB4B27B0E07F1FD877A989",1)</v>
      </c>
      <c r="AA23">
        <v>0</v>
      </c>
      <c r="AB23">
        <v>1</v>
      </c>
      <c r="AC23" t="s">
        <v>129</v>
      </c>
      <c r="AD23">
        <v>3</v>
      </c>
      <c r="AE23">
        <v>3</v>
      </c>
      <c r="AF23" t="str">
        <f>_xlfn.DISPIMG("ID_C0E065CA46994FC6B7D6E7CC747A9FC1",1)</f>
        <v>=DISPIMG("ID_C0E065CA46994FC6B7D6E7CC747A9FC1",1)</v>
      </c>
      <c r="AG23">
        <f t="shared" si="0"/>
        <v>1</v>
      </c>
      <c r="AH23">
        <f t="shared" si="1"/>
        <v>1</v>
      </c>
    </row>
    <row r="24" ht="43.4" spans="1:34">
      <c r="A24">
        <v>1303</v>
      </c>
      <c r="B24" t="s">
        <v>119</v>
      </c>
      <c r="C24" s="3">
        <v>12</v>
      </c>
      <c r="D24" t="s">
        <v>120</v>
      </c>
      <c r="E24" t="s">
        <v>121</v>
      </c>
      <c r="L24" t="s">
        <v>130</v>
      </c>
      <c r="N24">
        <v>11</v>
      </c>
      <c r="O24" t="s">
        <v>26</v>
      </c>
      <c r="P24" t="s">
        <v>27</v>
      </c>
      <c r="Q24" t="s">
        <v>131</v>
      </c>
      <c r="R24">
        <v>4</v>
      </c>
      <c r="S24">
        <v>3</v>
      </c>
      <c r="T24" t="str">
        <f>_xlfn.DISPIMG("ID_608540AFC13241FD945E701921BD03EC",1)</f>
        <v>=DISPIMG("ID_608540AFC13241FD945E701921BD03EC",1)</v>
      </c>
      <c r="U24">
        <v>0</v>
      </c>
      <c r="V24">
        <v>1</v>
      </c>
      <c r="W24" t="s">
        <v>132</v>
      </c>
      <c r="X24">
        <v>3</v>
      </c>
      <c r="Y24">
        <v>3</v>
      </c>
      <c r="Z24" t="str">
        <f>_xlfn.DISPIMG("ID_35CE33CA8EB942538E2A52C5FA3F116F",1)</f>
        <v>=DISPIMG("ID_35CE33CA8EB942538E2A52C5FA3F116F",1)</v>
      </c>
      <c r="AA24">
        <v>1</v>
      </c>
      <c r="AB24">
        <v>1</v>
      </c>
      <c r="AC24" t="s">
        <v>133</v>
      </c>
      <c r="AD24">
        <v>4</v>
      </c>
      <c r="AE24">
        <v>3</v>
      </c>
      <c r="AF24" t="str">
        <f>_xlfn.DISPIMG("ID_9EE87139EF584AA683D0C8014AB0A734",1)</f>
        <v>=DISPIMG("ID_9EE87139EF584AA683D0C8014AB0A734",1)</v>
      </c>
      <c r="AG24">
        <f t="shared" si="0"/>
        <v>0</v>
      </c>
      <c r="AH24">
        <f t="shared" si="1"/>
        <v>1</v>
      </c>
    </row>
    <row r="25" ht="41.75" spans="1:34">
      <c r="A25">
        <v>1304</v>
      </c>
      <c r="B25" t="s">
        <v>119</v>
      </c>
      <c r="C25" s="3">
        <v>12</v>
      </c>
      <c r="D25" t="s">
        <v>120</v>
      </c>
      <c r="E25" t="s">
        <v>121</v>
      </c>
      <c r="L25" t="s">
        <v>134</v>
      </c>
      <c r="N25">
        <v>10</v>
      </c>
      <c r="O25" t="s">
        <v>26</v>
      </c>
      <c r="P25" t="s">
        <v>135</v>
      </c>
      <c r="Q25" t="s">
        <v>136</v>
      </c>
      <c r="R25">
        <v>3</v>
      </c>
      <c r="S25">
        <v>3</v>
      </c>
      <c r="T25" t="str">
        <f>_xlfn.DISPIMG("ID_447E3A08D246412C8227DA4736941B19",1)</f>
        <v>=DISPIMG("ID_447E3A08D246412C8227DA4736941B19",1)</v>
      </c>
      <c r="U25">
        <v>1</v>
      </c>
      <c r="V25">
        <v>1</v>
      </c>
      <c r="W25" t="s">
        <v>137</v>
      </c>
      <c r="X25">
        <v>3</v>
      </c>
      <c r="Y25">
        <v>3</v>
      </c>
      <c r="Z25" t="str">
        <f>_xlfn.DISPIMG("ID_B068A241B82848D3B2C6CF5DA543BEA7",1)</f>
        <v>=DISPIMG("ID_B068A241B82848D3B2C6CF5DA543BEA7",1)</v>
      </c>
      <c r="AA25">
        <v>1</v>
      </c>
      <c r="AB25">
        <v>1</v>
      </c>
      <c r="AC25" t="s">
        <v>138</v>
      </c>
      <c r="AD25">
        <v>4</v>
      </c>
      <c r="AE25">
        <v>2</v>
      </c>
      <c r="AF25" t="str">
        <f>_xlfn.DISPIMG("ID_CB3F671A06524358828F261DAFF47722",1)</f>
        <v>=DISPIMG("ID_CB3F671A06524358828F261DAFF47722",1)</v>
      </c>
      <c r="AG25">
        <f t="shared" si="0"/>
        <v>0</v>
      </c>
      <c r="AH25">
        <f t="shared" si="1"/>
        <v>0</v>
      </c>
    </row>
    <row r="26" ht="34.5" spans="1:34">
      <c r="A26">
        <v>1305</v>
      </c>
      <c r="B26" t="s">
        <v>119</v>
      </c>
      <c r="C26" s="3">
        <v>12</v>
      </c>
      <c r="D26" t="s">
        <v>120</v>
      </c>
      <c r="E26" t="s">
        <v>121</v>
      </c>
      <c r="L26" t="s">
        <v>139</v>
      </c>
      <c r="N26">
        <v>10</v>
      </c>
      <c r="O26" t="s">
        <v>26</v>
      </c>
      <c r="P26" t="s">
        <v>135</v>
      </c>
      <c r="Q26" t="s">
        <v>140</v>
      </c>
      <c r="R26">
        <v>3</v>
      </c>
      <c r="S26">
        <v>4</v>
      </c>
      <c r="T26" t="str">
        <f>_xlfn.DISPIMG("ID_1F87700ACB0E43D780329AC7D4823B03",1)</f>
        <v>=DISPIMG("ID_1F87700ACB0E43D780329AC7D4823B03",1)</v>
      </c>
      <c r="U26">
        <v>0</v>
      </c>
      <c r="V26">
        <v>1</v>
      </c>
      <c r="W26" t="s">
        <v>141</v>
      </c>
      <c r="X26">
        <v>5</v>
      </c>
      <c r="Y26">
        <v>4</v>
      </c>
      <c r="Z26" t="str">
        <f>_xlfn.DISPIMG("ID_68D7DEB7DF99473DB33178500A3163DF",1)</f>
        <v>=DISPIMG("ID_68D7DEB7DF99473DB33178500A3163DF",1)</v>
      </c>
      <c r="AA26">
        <v>0</v>
      </c>
      <c r="AB26">
        <v>1</v>
      </c>
      <c r="AC26" t="s">
        <v>142</v>
      </c>
      <c r="AD26">
        <v>2</v>
      </c>
      <c r="AE26">
        <v>3</v>
      </c>
      <c r="AF26" t="str">
        <f>_xlfn.DISPIMG("ID_1A4F0F9228064F5C8392C44EC616874A",1)</f>
        <v>=DISPIMG("ID_1A4F0F9228064F5C8392C44EC616874A",1)</v>
      </c>
      <c r="AG26">
        <f t="shared" si="0"/>
        <v>0</v>
      </c>
      <c r="AH26">
        <f t="shared" si="1"/>
        <v>0</v>
      </c>
    </row>
    <row r="27" ht="34.95" spans="1:34">
      <c r="A27">
        <v>1306</v>
      </c>
      <c r="B27" t="s">
        <v>119</v>
      </c>
      <c r="C27" s="3">
        <v>12</v>
      </c>
      <c r="D27" t="s">
        <v>120</v>
      </c>
      <c r="E27" t="s">
        <v>121</v>
      </c>
      <c r="L27" t="s">
        <v>143</v>
      </c>
      <c r="N27">
        <v>13</v>
      </c>
      <c r="O27" t="s">
        <v>26</v>
      </c>
      <c r="P27" t="s">
        <v>144</v>
      </c>
      <c r="Q27" t="s">
        <v>145</v>
      </c>
      <c r="R27">
        <v>4</v>
      </c>
      <c r="S27">
        <v>4</v>
      </c>
      <c r="T27" t="str">
        <f>_xlfn.DISPIMG("ID_53BCB761B09C49A99794E29E0F0954DE",1)</f>
        <v>=DISPIMG("ID_53BCB761B09C49A99794E29E0F0954DE",1)</v>
      </c>
      <c r="U27">
        <v>1</v>
      </c>
      <c r="V27">
        <v>1</v>
      </c>
      <c r="W27" t="s">
        <v>146</v>
      </c>
      <c r="X27">
        <v>5</v>
      </c>
      <c r="Y27" s="4">
        <v>3</v>
      </c>
      <c r="Z27" t="str">
        <f>_xlfn.DISPIMG("ID_9141745AA92F4933863B2CC8CDB9045F",1)</f>
        <v>=DISPIMG("ID_9141745AA92F4933863B2CC8CDB9045F",1)</v>
      </c>
      <c r="AA27">
        <v>0</v>
      </c>
      <c r="AB27">
        <v>1</v>
      </c>
      <c r="AC27" t="s">
        <v>147</v>
      </c>
      <c r="AD27">
        <v>4</v>
      </c>
      <c r="AE27">
        <v>2</v>
      </c>
      <c r="AF27" t="str">
        <f>_xlfn.DISPIMG("ID_81B3CEF7AFBC40C6BBBCD5202281B109",1)</f>
        <v>=DISPIMG("ID_81B3CEF7AFBC40C6BBBCD5202281B109",1)</v>
      </c>
      <c r="AG27">
        <f t="shared" si="0"/>
        <v>0</v>
      </c>
      <c r="AH27">
        <f t="shared" si="1"/>
        <v>0</v>
      </c>
    </row>
    <row r="28" ht="36.3" spans="1:34">
      <c r="A28">
        <v>1307</v>
      </c>
      <c r="B28" t="s">
        <v>119</v>
      </c>
      <c r="C28" s="3">
        <v>12</v>
      </c>
      <c r="D28" t="s">
        <v>120</v>
      </c>
      <c r="E28" t="s">
        <v>121</v>
      </c>
      <c r="L28" t="s">
        <v>148</v>
      </c>
      <c r="N28">
        <v>10</v>
      </c>
      <c r="O28" t="s">
        <v>26</v>
      </c>
      <c r="P28" t="s">
        <v>135</v>
      </c>
      <c r="Q28" t="s">
        <v>149</v>
      </c>
      <c r="R28">
        <v>4</v>
      </c>
      <c r="S28">
        <v>3</v>
      </c>
      <c r="T28" t="str">
        <f>_xlfn.DISPIMG("ID_9B7F380DAABD4B42AD3A4640F73EB0F1",1)</f>
        <v>=DISPIMG("ID_9B7F380DAABD4B42AD3A4640F73EB0F1",1)</v>
      </c>
      <c r="U28">
        <v>0</v>
      </c>
      <c r="V28">
        <v>1</v>
      </c>
      <c r="W28" t="s">
        <v>150</v>
      </c>
      <c r="X28">
        <v>3</v>
      </c>
      <c r="Y28" s="4">
        <v>3</v>
      </c>
      <c r="Z28" t="str">
        <f>_xlfn.DISPIMG("ID_6C6AA513AF0B4C83A91ACBE7B9768344",1)</f>
        <v>=DISPIMG("ID_6C6AA513AF0B4C83A91ACBE7B9768344",1)</v>
      </c>
      <c r="AA28">
        <v>1</v>
      </c>
      <c r="AB28">
        <v>1</v>
      </c>
      <c r="AC28" t="s">
        <v>151</v>
      </c>
      <c r="AD28">
        <v>2</v>
      </c>
      <c r="AE28">
        <v>2</v>
      </c>
      <c r="AF28" t="str">
        <f>_xlfn.DISPIMG("ID_D6DA04F2B47C49DF9A44F6282534FE33",1)</f>
        <v>=DISPIMG("ID_D6DA04F2B47C49DF9A44F6282534FE33",1)</v>
      </c>
      <c r="AG28">
        <f t="shared" si="0"/>
        <v>1</v>
      </c>
      <c r="AH28">
        <f t="shared" si="1"/>
        <v>1</v>
      </c>
    </row>
    <row r="29" ht="33.2" spans="1:34">
      <c r="A29">
        <v>1308</v>
      </c>
      <c r="B29" t="s">
        <v>119</v>
      </c>
      <c r="C29" s="3">
        <v>12</v>
      </c>
      <c r="D29" t="s">
        <v>120</v>
      </c>
      <c r="E29" t="s">
        <v>121</v>
      </c>
      <c r="L29" t="s">
        <v>152</v>
      </c>
      <c r="N29">
        <v>10</v>
      </c>
      <c r="O29" t="s">
        <v>26</v>
      </c>
      <c r="P29" t="s">
        <v>135</v>
      </c>
      <c r="Q29" t="s">
        <v>153</v>
      </c>
      <c r="R29">
        <v>3</v>
      </c>
      <c r="S29">
        <v>2</v>
      </c>
      <c r="T29" t="str">
        <f>_xlfn.DISPIMG("ID_00C3CB767346405185C28B6A668C2307",1)</f>
        <v>=DISPIMG("ID_00C3CB767346405185C28B6A668C2307",1)</v>
      </c>
      <c r="U29">
        <v>0</v>
      </c>
      <c r="V29">
        <v>0</v>
      </c>
      <c r="W29" t="s">
        <v>154</v>
      </c>
      <c r="X29">
        <v>3</v>
      </c>
      <c r="Y29" s="4">
        <v>4</v>
      </c>
      <c r="Z29" t="str">
        <f>_xlfn.DISPIMG("ID_E3F7E1A935AC4D5586BF3274847FD890",1)</f>
        <v>=DISPIMG("ID_E3F7E1A935AC4D5586BF3274847FD890",1)</v>
      </c>
      <c r="AA29">
        <v>0</v>
      </c>
      <c r="AB29">
        <v>1</v>
      </c>
      <c r="AC29" t="s">
        <v>155</v>
      </c>
      <c r="AD29">
        <v>4</v>
      </c>
      <c r="AE29">
        <v>3</v>
      </c>
      <c r="AF29" t="str">
        <f>_xlfn.DISPIMG("ID_8E8891AFCA784903A5DA726B1D60A178",1)</f>
        <v>=DISPIMG("ID_8E8891AFCA784903A5DA726B1D60A178",1)</v>
      </c>
      <c r="AG29">
        <f t="shared" si="0"/>
        <v>0</v>
      </c>
      <c r="AH29">
        <f t="shared" si="1"/>
        <v>1</v>
      </c>
    </row>
    <row r="30" ht="36.05" spans="1:34">
      <c r="A30">
        <v>1309</v>
      </c>
      <c r="B30" t="s">
        <v>119</v>
      </c>
      <c r="C30" s="3">
        <v>12</v>
      </c>
      <c r="D30" t="s">
        <v>120</v>
      </c>
      <c r="E30" t="s">
        <v>121</v>
      </c>
      <c r="L30" t="s">
        <v>156</v>
      </c>
      <c r="N30">
        <v>14</v>
      </c>
      <c r="O30" t="s">
        <v>42</v>
      </c>
      <c r="P30" t="s">
        <v>157</v>
      </c>
      <c r="Q30" t="s">
        <v>158</v>
      </c>
      <c r="R30">
        <v>2</v>
      </c>
      <c r="S30">
        <v>2</v>
      </c>
      <c r="T30" t="str">
        <f>_xlfn.DISPIMG("ID_00C3CB767346405185C28B6A668C2307",1)</f>
        <v>=DISPIMG("ID_00C3CB767346405185C28B6A668C2307",1)</v>
      </c>
      <c r="U30">
        <v>1</v>
      </c>
      <c r="V30">
        <v>1</v>
      </c>
      <c r="W30" t="s">
        <v>159</v>
      </c>
      <c r="X30">
        <v>4</v>
      </c>
      <c r="Y30" s="4">
        <v>4</v>
      </c>
      <c r="Z30" t="str">
        <f>_xlfn.DISPIMG("ID_F810CD18CC2D4016ABBC3159E86F6507",1)</f>
        <v>=DISPIMG("ID_F810CD18CC2D4016ABBC3159E86F6507",1)</v>
      </c>
      <c r="AA30">
        <v>1</v>
      </c>
      <c r="AB30">
        <v>1</v>
      </c>
      <c r="AC30" t="s">
        <v>160</v>
      </c>
      <c r="AD30">
        <v>5</v>
      </c>
      <c r="AE30">
        <v>5</v>
      </c>
      <c r="AF30" t="str">
        <f>_xlfn.DISPIMG("ID_00E55E218C5B477A9839B51F10E2EA4F",1)</f>
        <v>=DISPIMG("ID_00E55E218C5B477A9839B51F10E2EA4F",1)</v>
      </c>
      <c r="AG30">
        <f t="shared" si="0"/>
        <v>1</v>
      </c>
      <c r="AH30">
        <f t="shared" si="1"/>
        <v>1</v>
      </c>
    </row>
    <row r="31" ht="36.4" spans="1:34">
      <c r="A31">
        <v>1310</v>
      </c>
      <c r="B31" t="s">
        <v>119</v>
      </c>
      <c r="C31" s="3">
        <v>12</v>
      </c>
      <c r="D31" t="s">
        <v>120</v>
      </c>
      <c r="E31" t="s">
        <v>121</v>
      </c>
      <c r="L31" t="s">
        <v>161</v>
      </c>
      <c r="N31">
        <v>9</v>
      </c>
      <c r="O31" t="s">
        <v>26</v>
      </c>
      <c r="P31" t="s">
        <v>162</v>
      </c>
      <c r="Q31" t="s">
        <v>163</v>
      </c>
      <c r="R31">
        <v>3</v>
      </c>
      <c r="S31">
        <v>1</v>
      </c>
      <c r="T31" t="str">
        <f>_xlfn.DISPIMG("ID_8BB4C947C1B141E58A685D39C00B93EA",1)</f>
        <v>=DISPIMG("ID_8BB4C947C1B141E58A685D39C00B93EA",1)</v>
      </c>
      <c r="U31">
        <v>0</v>
      </c>
      <c r="V31">
        <v>0</v>
      </c>
      <c r="W31" t="s">
        <v>164</v>
      </c>
      <c r="X31">
        <v>3</v>
      </c>
      <c r="Y31" s="4">
        <v>3</v>
      </c>
      <c r="Z31" t="str">
        <f>_xlfn.DISPIMG("ID_64E802076B234E00A5C8FA56E39254E7",1)</f>
        <v>=DISPIMG("ID_64E802076B234E00A5C8FA56E39254E7",1)</v>
      </c>
      <c r="AA31">
        <v>1</v>
      </c>
      <c r="AB31">
        <v>1</v>
      </c>
      <c r="AC31" t="s">
        <v>165</v>
      </c>
      <c r="AD31">
        <v>3</v>
      </c>
      <c r="AE31">
        <v>3</v>
      </c>
      <c r="AF31" t="str">
        <f>_xlfn.DISPIMG("ID_21BBF88BD48145B98A0FA8FC6E411FF4",1)</f>
        <v>=DISPIMG("ID_21BBF88BD48145B98A0FA8FC6E411FF4",1)</v>
      </c>
      <c r="AG31">
        <f t="shared" si="0"/>
        <v>1</v>
      </c>
      <c r="AH31">
        <f t="shared" si="1"/>
        <v>1</v>
      </c>
    </row>
    <row r="32" ht="35.7" spans="1:34">
      <c r="A32">
        <v>1311</v>
      </c>
      <c r="B32" t="s">
        <v>119</v>
      </c>
      <c r="C32" s="3">
        <v>12</v>
      </c>
      <c r="D32" t="s">
        <v>120</v>
      </c>
      <c r="E32" t="s">
        <v>121</v>
      </c>
      <c r="L32" t="s">
        <v>166</v>
      </c>
      <c r="N32">
        <v>8</v>
      </c>
      <c r="O32" t="s">
        <v>26</v>
      </c>
      <c r="P32" t="s">
        <v>167</v>
      </c>
      <c r="Q32" t="s">
        <v>168</v>
      </c>
      <c r="R32">
        <v>3</v>
      </c>
      <c r="S32">
        <v>4</v>
      </c>
      <c r="T32" t="str">
        <f>_xlfn.DISPIMG("ID_6327237CEECD4141AAA2767351211367",1)</f>
        <v>=DISPIMG("ID_6327237CEECD4141AAA2767351211367",1)</v>
      </c>
      <c r="U32">
        <v>0</v>
      </c>
      <c r="V32">
        <v>1</v>
      </c>
      <c r="W32" t="s">
        <v>169</v>
      </c>
      <c r="X32">
        <v>4</v>
      </c>
      <c r="Y32" s="4">
        <v>3</v>
      </c>
      <c r="Z32" t="str">
        <f>_xlfn.DISPIMG("ID_D9C84DC8727E468EBC17439CCF8B3994",1)</f>
        <v>=DISPIMG("ID_D9C84DC8727E468EBC17439CCF8B3994",1)</v>
      </c>
      <c r="AA32">
        <v>0</v>
      </c>
      <c r="AB32">
        <v>1</v>
      </c>
      <c r="AC32" t="s">
        <v>108</v>
      </c>
      <c r="AD32">
        <v>1</v>
      </c>
      <c r="AE32">
        <v>1</v>
      </c>
      <c r="AF32" t="str">
        <f>_xlfn.DISPIMG("ID_EC16565AA7C045FAAA4CC6CE14472E1C",1)</f>
        <v>=DISPIMG("ID_EC16565AA7C045FAAA4CC6CE14472E1C",1)</v>
      </c>
      <c r="AG32">
        <v>1</v>
      </c>
      <c r="AH32">
        <v>1</v>
      </c>
    </row>
    <row r="33" ht="37.2" spans="1:34">
      <c r="A33">
        <v>1312</v>
      </c>
      <c r="B33" t="s">
        <v>119</v>
      </c>
      <c r="C33" s="3">
        <v>12</v>
      </c>
      <c r="D33" t="s">
        <v>120</v>
      </c>
      <c r="E33" t="s">
        <v>121</v>
      </c>
      <c r="L33" t="s">
        <v>170</v>
      </c>
      <c r="N33">
        <v>13</v>
      </c>
      <c r="O33" t="s">
        <v>26</v>
      </c>
      <c r="P33" t="s">
        <v>27</v>
      </c>
      <c r="Q33" t="s">
        <v>171</v>
      </c>
      <c r="R33">
        <v>4</v>
      </c>
      <c r="S33">
        <v>3</v>
      </c>
      <c r="T33" t="str">
        <f>_xlfn.DISPIMG("ID_FF80A4B441FB46C99D4ABB4B5B6385F9",1)</f>
        <v>=DISPIMG("ID_FF80A4B441FB46C99D4ABB4B5B6385F9",1)</v>
      </c>
      <c r="U33">
        <v>0</v>
      </c>
      <c r="V33">
        <v>1</v>
      </c>
      <c r="W33" t="s">
        <v>172</v>
      </c>
      <c r="X33">
        <v>5</v>
      </c>
      <c r="Y33" s="4">
        <v>4</v>
      </c>
      <c r="Z33" t="str">
        <f>_xlfn.DISPIMG("ID_660D89563C7D40C0B72D1151BF6049DD",1)</f>
        <v>=DISPIMG("ID_660D89563C7D40C0B72D1151BF6049DD",1)</v>
      </c>
      <c r="AA33">
        <v>0</v>
      </c>
      <c r="AB33">
        <v>1</v>
      </c>
      <c r="AC33" t="s">
        <v>173</v>
      </c>
      <c r="AD33">
        <v>4</v>
      </c>
      <c r="AE33">
        <v>3</v>
      </c>
      <c r="AF33" t="str">
        <f>_xlfn.DISPIMG("ID_C0ECA4051F3F4B599BE80217889EF9F9",1)</f>
        <v>=DISPIMG("ID_C0ECA4051F3F4B599BE80217889EF9F9",1)</v>
      </c>
      <c r="AG33">
        <f t="shared" ref="AG33:AG38" si="2">IF(AD33=AE33,1,0)</f>
        <v>0</v>
      </c>
      <c r="AH33">
        <f t="shared" ref="AH33:AH38" si="3">IF(OR(AND(AD33&gt;=3,AE33&gt;=3),AND(AD33&lt;3,AE33&lt;3)),1,0)</f>
        <v>1</v>
      </c>
    </row>
    <row r="34" ht="35.7" spans="1:34">
      <c r="A34">
        <v>1313</v>
      </c>
      <c r="B34" t="s">
        <v>119</v>
      </c>
      <c r="C34" s="3">
        <v>12</v>
      </c>
      <c r="D34" t="s">
        <v>120</v>
      </c>
      <c r="E34" t="s">
        <v>121</v>
      </c>
      <c r="L34" t="s">
        <v>170</v>
      </c>
      <c r="N34">
        <v>12</v>
      </c>
      <c r="O34" t="s">
        <v>26</v>
      </c>
      <c r="P34" t="s">
        <v>91</v>
      </c>
      <c r="Q34" t="s">
        <v>171</v>
      </c>
      <c r="R34">
        <v>4</v>
      </c>
      <c r="S34">
        <v>3</v>
      </c>
      <c r="T34" t="str">
        <f>_xlfn.DISPIMG("ID_3F6C696BDB5C462AAEDB0A06315B0660",1)</f>
        <v>=DISPIMG("ID_3F6C696BDB5C462AAEDB0A06315B0660",1)</v>
      </c>
      <c r="U34">
        <v>0</v>
      </c>
      <c r="V34">
        <v>1</v>
      </c>
      <c r="W34" t="s">
        <v>172</v>
      </c>
      <c r="X34">
        <v>4</v>
      </c>
      <c r="Y34" s="4">
        <v>3</v>
      </c>
      <c r="Z34" t="str">
        <f>_xlfn.DISPIMG("ID_46DF6D1796594A4080E0E69D46385358",1)</f>
        <v>=DISPIMG("ID_46DF6D1796594A4080E0E69D46385358",1)</v>
      </c>
      <c r="AA34">
        <v>0</v>
      </c>
      <c r="AB34">
        <v>1</v>
      </c>
      <c r="AC34" t="s">
        <v>173</v>
      </c>
      <c r="AD34">
        <v>4</v>
      </c>
      <c r="AE34">
        <v>3</v>
      </c>
      <c r="AF34" t="str">
        <f>_xlfn.DISPIMG("ID_F27975B92BD54D13887F6BC774E55F77",1)</f>
        <v>=DISPIMG("ID_F27975B92BD54D13887F6BC774E55F77",1)</v>
      </c>
      <c r="AG34">
        <f t="shared" si="2"/>
        <v>0</v>
      </c>
      <c r="AH34">
        <f t="shared" si="3"/>
        <v>1</v>
      </c>
    </row>
    <row r="35" ht="36.85" spans="1:34">
      <c r="A35">
        <v>1314</v>
      </c>
      <c r="B35" t="s">
        <v>119</v>
      </c>
      <c r="C35" s="3">
        <v>12</v>
      </c>
      <c r="D35" t="s">
        <v>120</v>
      </c>
      <c r="E35" t="s">
        <v>121</v>
      </c>
      <c r="L35" t="s">
        <v>174</v>
      </c>
      <c r="N35">
        <v>10</v>
      </c>
      <c r="O35" t="s">
        <v>26</v>
      </c>
      <c r="P35" t="s">
        <v>135</v>
      </c>
      <c r="Q35" t="s">
        <v>175</v>
      </c>
      <c r="R35">
        <v>5</v>
      </c>
      <c r="S35">
        <v>4</v>
      </c>
      <c r="T35" t="str">
        <f>_xlfn.DISPIMG("ID_74A5F6A6E08E41C2A27D3B0AE71E2C8E",1)</f>
        <v>=DISPIMG("ID_74A5F6A6E08E41C2A27D3B0AE71E2C8E",1)</v>
      </c>
      <c r="U35">
        <v>0</v>
      </c>
      <c r="V35">
        <v>1</v>
      </c>
      <c r="W35" t="s">
        <v>176</v>
      </c>
      <c r="X35">
        <v>4</v>
      </c>
      <c r="Y35" s="4">
        <v>3</v>
      </c>
      <c r="Z35" t="str">
        <f>_xlfn.DISPIMG("ID_874036F25BCC4B7197DEF76D969D8C46",1)</f>
        <v>=DISPIMG("ID_874036F25BCC4B7197DEF76D969D8C46",1)</v>
      </c>
      <c r="AA35">
        <v>0</v>
      </c>
      <c r="AB35">
        <v>1</v>
      </c>
      <c r="AC35" t="s">
        <v>108</v>
      </c>
      <c r="AD35">
        <v>1</v>
      </c>
      <c r="AE35">
        <v>1</v>
      </c>
      <c r="AF35" t="str">
        <f>_xlfn.DISPIMG("ID_22FD5F5A44454CF2AB025B3FE6EA3ECB",1)</f>
        <v>=DISPIMG("ID_22FD5F5A44454CF2AB025B3FE6EA3ECB",1)</v>
      </c>
      <c r="AG35">
        <v>1</v>
      </c>
      <c r="AH35">
        <v>1</v>
      </c>
    </row>
    <row r="36" ht="36.85" spans="1:34">
      <c r="A36">
        <v>1315</v>
      </c>
      <c r="B36" t="s">
        <v>119</v>
      </c>
      <c r="C36" s="3">
        <v>12</v>
      </c>
      <c r="D36" t="s">
        <v>120</v>
      </c>
      <c r="E36" t="s">
        <v>121</v>
      </c>
      <c r="L36" t="s">
        <v>177</v>
      </c>
      <c r="N36">
        <v>10</v>
      </c>
      <c r="O36" t="s">
        <v>26</v>
      </c>
      <c r="P36" t="s">
        <v>178</v>
      </c>
      <c r="Q36" t="s">
        <v>175</v>
      </c>
      <c r="R36">
        <v>4</v>
      </c>
      <c r="S36">
        <v>4</v>
      </c>
      <c r="T36" t="str">
        <f>_xlfn.DISPIMG("ID_74A5F6A6E08E41C2A27D3B0AE71E2C8E",1)</f>
        <v>=DISPIMG("ID_74A5F6A6E08E41C2A27D3B0AE71E2C8E",1)</v>
      </c>
      <c r="U36">
        <v>1</v>
      </c>
      <c r="V36">
        <v>1</v>
      </c>
      <c r="W36" t="s">
        <v>176</v>
      </c>
      <c r="X36">
        <v>5</v>
      </c>
      <c r="Y36" s="4">
        <v>5</v>
      </c>
      <c r="Z36" t="str">
        <f>_xlfn.DISPIMG("ID_0612249631A144E8ABFE746F6247B1AC",1)</f>
        <v>=DISPIMG("ID_0612249631A144E8ABFE746F6247B1AC",1)</v>
      </c>
      <c r="AA36">
        <v>1</v>
      </c>
      <c r="AB36">
        <v>1</v>
      </c>
      <c r="AC36" t="s">
        <v>108</v>
      </c>
      <c r="AD36">
        <v>1</v>
      </c>
      <c r="AE36">
        <v>1</v>
      </c>
      <c r="AF36" t="str">
        <f>_xlfn.DISPIMG("ID_BFBD7619CC7D4614B9A6C81E5D5B6B7F",1)</f>
        <v>=DISPIMG("ID_BFBD7619CC7D4614B9A6C81E5D5B6B7F",1)</v>
      </c>
      <c r="AG36">
        <v>1</v>
      </c>
      <c r="AH36">
        <v>1</v>
      </c>
    </row>
    <row r="37" ht="39.35" spans="1:34">
      <c r="A37">
        <v>1316</v>
      </c>
      <c r="B37" t="s">
        <v>119</v>
      </c>
      <c r="C37" s="3">
        <v>12</v>
      </c>
      <c r="D37" t="s">
        <v>120</v>
      </c>
      <c r="E37" t="s">
        <v>121</v>
      </c>
      <c r="L37" t="s">
        <v>179</v>
      </c>
      <c r="N37">
        <v>4</v>
      </c>
      <c r="O37" t="s">
        <v>180</v>
      </c>
      <c r="P37" t="s">
        <v>181</v>
      </c>
      <c r="Q37" t="s">
        <v>182</v>
      </c>
      <c r="R37">
        <v>4</v>
      </c>
      <c r="S37">
        <v>3</v>
      </c>
      <c r="T37" t="str">
        <f>_xlfn.DISPIMG("ID_BAA7B57A54D748D0B245D36D467D2091",1)</f>
        <v>=DISPIMG("ID_BAA7B57A54D748D0B245D36D467D2091",1)</v>
      </c>
      <c r="U37">
        <v>0</v>
      </c>
      <c r="V37">
        <v>1</v>
      </c>
      <c r="W37" t="s">
        <v>183</v>
      </c>
      <c r="X37">
        <v>2</v>
      </c>
      <c r="Y37" s="4">
        <v>3</v>
      </c>
      <c r="Z37" t="str">
        <f>_xlfn.DISPIMG("ID_AC5511041CBD42A2A5ED0AADA880F4E2",1)</f>
        <v>=DISPIMG("ID_AC5511041CBD42A2A5ED0AADA880F4E2",1)</v>
      </c>
      <c r="AA37">
        <v>0</v>
      </c>
      <c r="AB37">
        <v>0</v>
      </c>
      <c r="AC37" t="s">
        <v>184</v>
      </c>
      <c r="AD37">
        <v>1</v>
      </c>
      <c r="AE37">
        <v>3</v>
      </c>
      <c r="AF37" t="str">
        <f>_xlfn.DISPIMG("ID_3B7D39B3026D46F7B0938CAE6A012225",1)</f>
        <v>=DISPIMG("ID_3B7D39B3026D46F7B0938CAE6A012225",1)</v>
      </c>
      <c r="AG37">
        <f t="shared" si="2"/>
        <v>0</v>
      </c>
      <c r="AH37">
        <f t="shared" si="3"/>
        <v>0</v>
      </c>
    </row>
    <row r="38" ht="34.35" spans="1:34">
      <c r="A38">
        <v>1317</v>
      </c>
      <c r="B38" t="s">
        <v>119</v>
      </c>
      <c r="C38" s="3">
        <v>12</v>
      </c>
      <c r="D38" t="s">
        <v>120</v>
      </c>
      <c r="E38" t="s">
        <v>121</v>
      </c>
      <c r="L38" t="s">
        <v>185</v>
      </c>
      <c r="N38">
        <v>14</v>
      </c>
      <c r="O38" t="s">
        <v>42</v>
      </c>
      <c r="P38" t="s">
        <v>186</v>
      </c>
      <c r="Q38" t="s">
        <v>187</v>
      </c>
      <c r="R38">
        <v>5</v>
      </c>
      <c r="S38">
        <v>4</v>
      </c>
      <c r="T38" t="str">
        <f>_xlfn.DISPIMG("ID_789967B99E1447B7B9D3ED45E92D9604",1)</f>
        <v>=DISPIMG("ID_789967B99E1447B7B9D3ED45E92D9604",1)</v>
      </c>
      <c r="U38">
        <v>0</v>
      </c>
      <c r="V38">
        <v>1</v>
      </c>
      <c r="W38" t="s">
        <v>188</v>
      </c>
      <c r="X38">
        <v>4</v>
      </c>
      <c r="Y38" s="4">
        <v>4</v>
      </c>
      <c r="Z38" t="str">
        <f>_xlfn.DISPIMG("ID_9C0F441FEDD14CB190296BD682046915",1)</f>
        <v>=DISPIMG("ID_9C0F441FEDD14CB190296BD682046915",1)</v>
      </c>
      <c r="AA38">
        <v>1</v>
      </c>
      <c r="AB38">
        <v>1</v>
      </c>
      <c r="AC38" t="s">
        <v>189</v>
      </c>
      <c r="AD38">
        <v>5</v>
      </c>
      <c r="AE38">
        <v>4</v>
      </c>
      <c r="AF38" t="str">
        <f>_xlfn.DISPIMG("ID_B0B9EEC9401541828464D98436D9395C",1)</f>
        <v>=DISPIMG("ID_B0B9EEC9401541828464D98436D9395C",1)</v>
      </c>
      <c r="AG38">
        <f t="shared" si="2"/>
        <v>0</v>
      </c>
      <c r="AH38">
        <f t="shared" si="3"/>
        <v>1</v>
      </c>
    </row>
    <row r="39" ht="35.7" spans="1:34">
      <c r="A39">
        <v>1318</v>
      </c>
      <c r="B39" t="s">
        <v>119</v>
      </c>
      <c r="C39" s="3">
        <v>12</v>
      </c>
      <c r="D39" t="s">
        <v>120</v>
      </c>
      <c r="E39" t="s">
        <v>121</v>
      </c>
      <c r="L39" t="s">
        <v>190</v>
      </c>
      <c r="N39">
        <v>4</v>
      </c>
      <c r="O39" t="s">
        <v>180</v>
      </c>
      <c r="P39" t="s">
        <v>181</v>
      </c>
      <c r="Q39" t="s">
        <v>191</v>
      </c>
      <c r="R39">
        <v>1</v>
      </c>
      <c r="S39">
        <v>2</v>
      </c>
      <c r="T39" t="str">
        <f>_xlfn.DISPIMG("ID_4E4E562A2894464ABC11E3E7D0004F59",1)</f>
        <v>=DISPIMG("ID_4E4E562A2894464ABC11E3E7D0004F59",1)</v>
      </c>
      <c r="U39">
        <v>0</v>
      </c>
      <c r="V39">
        <v>1</v>
      </c>
      <c r="W39" t="s">
        <v>192</v>
      </c>
      <c r="X39">
        <v>3</v>
      </c>
      <c r="Y39" s="4">
        <v>4</v>
      </c>
      <c r="Z39" t="str">
        <f>_xlfn.DISPIMG("ID_D3C55CA0969E492B99936F66A9E21DE4",1)</f>
        <v>=DISPIMG("ID_D3C55CA0969E492B99936F66A9E21DE4",1)</v>
      </c>
      <c r="AA39">
        <v>0</v>
      </c>
      <c r="AB39">
        <v>1</v>
      </c>
      <c r="AC39" t="s">
        <v>108</v>
      </c>
      <c r="AD39">
        <v>1</v>
      </c>
      <c r="AE39">
        <v>1</v>
      </c>
      <c r="AF39" t="str">
        <f>_xlfn.DISPIMG("ID_643F98737DE54E2F98D108C5BA2FD098",1)</f>
        <v>=DISPIMG("ID_643F98737DE54E2F98D108C5BA2FD098",1)</v>
      </c>
      <c r="AG39">
        <v>1</v>
      </c>
      <c r="AH39">
        <v>1</v>
      </c>
    </row>
    <row r="40" ht="37.8" spans="1:34">
      <c r="A40">
        <v>1319</v>
      </c>
      <c r="B40" t="s">
        <v>119</v>
      </c>
      <c r="C40" s="3">
        <v>12</v>
      </c>
      <c r="D40" t="s">
        <v>120</v>
      </c>
      <c r="E40" t="s">
        <v>121</v>
      </c>
      <c r="L40" t="s">
        <v>193</v>
      </c>
      <c r="N40">
        <v>7</v>
      </c>
      <c r="O40" t="s">
        <v>194</v>
      </c>
      <c r="P40" t="s">
        <v>195</v>
      </c>
      <c r="Q40" t="s">
        <v>196</v>
      </c>
      <c r="R40">
        <v>2</v>
      </c>
      <c r="S40">
        <v>1</v>
      </c>
      <c r="T40" t="str">
        <f>_xlfn.DISPIMG("ID_5A6402C4803146CEA23F37A602961B48",1)</f>
        <v>=DISPIMG("ID_5A6402C4803146CEA23F37A602961B48",1)</v>
      </c>
      <c r="U40">
        <v>0</v>
      </c>
      <c r="V40">
        <v>1</v>
      </c>
      <c r="W40" t="s">
        <v>197</v>
      </c>
      <c r="X40">
        <v>3</v>
      </c>
      <c r="Y40" s="4">
        <v>3</v>
      </c>
      <c r="Z40" t="str">
        <f>_xlfn.DISPIMG("ID_8BD9D3444DFB45B3972EB820323C5420",1)</f>
        <v>=DISPIMG("ID_8BD9D3444DFB45B3972EB820323C5420",1)</v>
      </c>
      <c r="AA40">
        <v>1</v>
      </c>
      <c r="AB40">
        <v>1</v>
      </c>
      <c r="AC40" t="s">
        <v>198</v>
      </c>
      <c r="AD40">
        <v>2</v>
      </c>
      <c r="AE40">
        <v>1</v>
      </c>
      <c r="AF40" t="str">
        <f>_xlfn.DISPIMG("ID_9A4F804036FF440CB87BC92CE0005175",1)</f>
        <v>=DISPIMG("ID_9A4F804036FF440CB87BC92CE0005175",1)</v>
      </c>
      <c r="AG40">
        <f t="shared" ref="AG40:AG43" si="4">IF(AD40=AE40,1,0)</f>
        <v>0</v>
      </c>
      <c r="AH40">
        <f t="shared" ref="AH40:AH43" si="5">IF(OR(AND(AD40&gt;=3,AE40&gt;=3),AND(AD40&lt;3,AE40&lt;3)),1,0)</f>
        <v>1</v>
      </c>
    </row>
    <row r="41" ht="36.5" spans="1:34">
      <c r="A41">
        <v>1320</v>
      </c>
      <c r="B41" t="s">
        <v>119</v>
      </c>
      <c r="C41" s="3">
        <v>12</v>
      </c>
      <c r="D41" t="s">
        <v>120</v>
      </c>
      <c r="E41" t="s">
        <v>121</v>
      </c>
      <c r="L41" t="s">
        <v>199</v>
      </c>
      <c r="N41">
        <v>15</v>
      </c>
      <c r="O41" t="s">
        <v>42</v>
      </c>
      <c r="P41" t="s">
        <v>200</v>
      </c>
      <c r="Q41" t="s">
        <v>201</v>
      </c>
      <c r="R41">
        <v>5</v>
      </c>
      <c r="S41">
        <v>5</v>
      </c>
      <c r="T41" t="str">
        <f>_xlfn.DISPIMG("ID_7F18A0B9587D4DCDAC2C65250334D7FF",1)</f>
        <v>=DISPIMG("ID_7F18A0B9587D4DCDAC2C65250334D7FF",1)</v>
      </c>
      <c r="U41">
        <v>1</v>
      </c>
      <c r="V41">
        <v>1</v>
      </c>
      <c r="W41" t="s">
        <v>202</v>
      </c>
      <c r="X41">
        <v>5</v>
      </c>
      <c r="Y41" s="4">
        <v>4</v>
      </c>
      <c r="Z41" t="str">
        <f>_xlfn.DISPIMG("ID_62B4D57C4F524E7489AED738D5FC5A4D",1)</f>
        <v>=DISPIMG("ID_62B4D57C4F524E7489AED738D5FC5A4D",1)</v>
      </c>
      <c r="AA41">
        <v>0</v>
      </c>
      <c r="AB41">
        <v>1</v>
      </c>
      <c r="AC41" t="s">
        <v>203</v>
      </c>
      <c r="AD41">
        <v>5</v>
      </c>
      <c r="AE41">
        <v>4</v>
      </c>
      <c r="AF41" t="str">
        <f>_xlfn.DISPIMG("ID_08BC4114F64045FE9424EA4BF8CB70BE",1)</f>
        <v>=DISPIMG("ID_08BC4114F64045FE9424EA4BF8CB70BE",1)</v>
      </c>
      <c r="AG41">
        <f t="shared" si="4"/>
        <v>0</v>
      </c>
      <c r="AH41">
        <f t="shared" si="5"/>
        <v>1</v>
      </c>
    </row>
    <row r="42" ht="34.75" spans="1:34">
      <c r="A42">
        <v>1333</v>
      </c>
      <c r="B42" t="s">
        <v>119</v>
      </c>
      <c r="C42" s="3">
        <v>12</v>
      </c>
      <c r="D42" t="s">
        <v>120</v>
      </c>
      <c r="E42" t="s">
        <v>121</v>
      </c>
      <c r="L42" t="s">
        <v>204</v>
      </c>
      <c r="N42">
        <v>11</v>
      </c>
      <c r="O42" t="s">
        <v>26</v>
      </c>
      <c r="P42" t="s">
        <v>91</v>
      </c>
      <c r="Q42" t="s">
        <v>205</v>
      </c>
      <c r="R42">
        <v>3</v>
      </c>
      <c r="S42">
        <v>4</v>
      </c>
      <c r="T42" t="str">
        <f>_xlfn.DISPIMG("ID_A8E7094021AF450B86F284D51EB1191E",1)</f>
        <v>=DISPIMG("ID_A8E7094021AF450B86F284D51EB1191E",1)</v>
      </c>
      <c r="U42">
        <v>0</v>
      </c>
      <c r="V42">
        <v>1</v>
      </c>
      <c r="W42" t="s">
        <v>206</v>
      </c>
      <c r="X42">
        <v>4</v>
      </c>
      <c r="Y42" s="4">
        <v>4</v>
      </c>
      <c r="Z42" t="str">
        <f>_xlfn.DISPIMG("ID_F8B5DA3D6C1747FE99EC0373A877DDA1",1)</f>
        <v>=DISPIMG("ID_F8B5DA3D6C1747FE99EC0373A877DDA1",1)</v>
      </c>
      <c r="AA42">
        <v>1</v>
      </c>
      <c r="AB42">
        <v>1</v>
      </c>
      <c r="AC42" t="s">
        <v>207</v>
      </c>
      <c r="AD42">
        <v>4</v>
      </c>
      <c r="AE42">
        <v>3</v>
      </c>
      <c r="AF42" t="str">
        <f>_xlfn.DISPIMG("ID_07BBEB5BA2FF497A80AF4714A5AC1740",1)</f>
        <v>=DISPIMG("ID_07BBEB5BA2FF497A80AF4714A5AC1740",1)</v>
      </c>
      <c r="AG42">
        <f t="shared" si="4"/>
        <v>0</v>
      </c>
      <c r="AH42">
        <f t="shared" si="5"/>
        <v>1</v>
      </c>
    </row>
    <row r="43" ht="39.5" spans="1:34">
      <c r="A43">
        <v>1334</v>
      </c>
      <c r="B43" t="s">
        <v>119</v>
      </c>
      <c r="C43" s="3">
        <v>12</v>
      </c>
      <c r="D43" t="s">
        <v>120</v>
      </c>
      <c r="E43" t="s">
        <v>121</v>
      </c>
      <c r="L43" t="s">
        <v>208</v>
      </c>
      <c r="N43">
        <v>13</v>
      </c>
      <c r="O43" t="s">
        <v>26</v>
      </c>
      <c r="P43" t="s">
        <v>209</v>
      </c>
      <c r="Q43" t="s">
        <v>210</v>
      </c>
      <c r="R43">
        <v>4</v>
      </c>
      <c r="S43">
        <v>4</v>
      </c>
      <c r="T43" t="str">
        <f>_xlfn.DISPIMG("ID_4FCB55418C51430EA6D257EB274373AC",1)</f>
        <v>=DISPIMG("ID_4FCB55418C51430EA6D257EB274373AC",1)</v>
      </c>
      <c r="U43">
        <v>1</v>
      </c>
      <c r="V43">
        <v>1</v>
      </c>
      <c r="W43" t="s">
        <v>211</v>
      </c>
      <c r="X43">
        <v>4</v>
      </c>
      <c r="Y43" s="4">
        <v>4</v>
      </c>
      <c r="Z43" t="str">
        <f>_xlfn.DISPIMG("ID_6F0F6F92736E47C1A78770528B09BAA2",1)</f>
        <v>=DISPIMG("ID_6F0F6F92736E47C1A78770528B09BAA2",1)</v>
      </c>
      <c r="AA43">
        <v>1</v>
      </c>
      <c r="AB43">
        <v>1</v>
      </c>
      <c r="AC43" t="s">
        <v>212</v>
      </c>
      <c r="AD43">
        <v>5</v>
      </c>
      <c r="AE43">
        <v>2</v>
      </c>
      <c r="AF43" t="str">
        <f>_xlfn.DISPIMG("ID_B9BCCF74A82F4735BEA681C2727174E6",1)</f>
        <v>=DISPIMG("ID_B9BCCF74A82F4735BEA681C2727174E6",1)</v>
      </c>
      <c r="AG43">
        <f t="shared" si="4"/>
        <v>0</v>
      </c>
      <c r="AH43">
        <f t="shared" si="5"/>
        <v>0</v>
      </c>
    </row>
    <row r="44" ht="37.2" spans="1:34">
      <c r="A44">
        <v>1335</v>
      </c>
      <c r="B44" t="s">
        <v>119</v>
      </c>
      <c r="C44" s="3">
        <v>12</v>
      </c>
      <c r="D44" t="s">
        <v>120</v>
      </c>
      <c r="E44" t="s">
        <v>121</v>
      </c>
      <c r="L44" t="s">
        <v>213</v>
      </c>
      <c r="N44">
        <v>10</v>
      </c>
      <c r="O44" t="s">
        <v>26</v>
      </c>
      <c r="P44" t="s">
        <v>214</v>
      </c>
      <c r="Q44" t="s">
        <v>215</v>
      </c>
      <c r="R44">
        <v>3</v>
      </c>
      <c r="S44">
        <v>3</v>
      </c>
      <c r="T44" t="str">
        <f>_xlfn.DISPIMG("ID_1A2C3E081FB84296A442A36B9A1C5E50",1)</f>
        <v>=DISPIMG("ID_1A2C3E081FB84296A442A36B9A1C5E50",1)</v>
      </c>
      <c r="U44">
        <v>1</v>
      </c>
      <c r="V44">
        <v>1</v>
      </c>
      <c r="W44" t="s">
        <v>216</v>
      </c>
      <c r="X44">
        <v>4</v>
      </c>
      <c r="Y44" s="4">
        <v>3</v>
      </c>
      <c r="Z44" t="str">
        <f>_xlfn.DISPIMG("ID_6EEB025ECBF34A0A8DA5BA8C5D692C68",1)</f>
        <v>=DISPIMG("ID_6EEB025ECBF34A0A8DA5BA8C5D692C68",1)</v>
      </c>
      <c r="AA44">
        <v>0</v>
      </c>
      <c r="AB44">
        <v>1</v>
      </c>
      <c r="AC44" t="s">
        <v>217</v>
      </c>
      <c r="AD44">
        <v>3</v>
      </c>
      <c r="AE44">
        <v>3</v>
      </c>
      <c r="AF44" t="str">
        <f>_xlfn.DISPIMG("ID_FC95D50C1D3A427A86E9FF8B193385B3",1)</f>
        <v>=DISPIMG("ID_FC95D50C1D3A427A86E9FF8B193385B3",1)</v>
      </c>
      <c r="AG44">
        <v>1</v>
      </c>
      <c r="AH44">
        <v>1</v>
      </c>
    </row>
    <row r="45" ht="36.35" spans="1:34">
      <c r="A45">
        <v>1336</v>
      </c>
      <c r="B45" t="s">
        <v>119</v>
      </c>
      <c r="C45" s="3">
        <v>12</v>
      </c>
      <c r="D45" t="s">
        <v>120</v>
      </c>
      <c r="E45" t="s">
        <v>121</v>
      </c>
      <c r="L45" t="s">
        <v>218</v>
      </c>
      <c r="N45">
        <v>10</v>
      </c>
      <c r="O45" t="s">
        <v>26</v>
      </c>
      <c r="P45" t="s">
        <v>62</v>
      </c>
      <c r="Q45" t="s">
        <v>219</v>
      </c>
      <c r="R45">
        <v>4</v>
      </c>
      <c r="S45">
        <v>4</v>
      </c>
      <c r="T45" t="str">
        <f>_xlfn.DISPIMG("ID_333E24C10424499D9F2098817555727E",1)</f>
        <v>=DISPIMG("ID_333E24C10424499D9F2098817555727E",1)</v>
      </c>
      <c r="U45">
        <v>1</v>
      </c>
      <c r="V45">
        <v>1</v>
      </c>
      <c r="W45" t="s">
        <v>220</v>
      </c>
      <c r="X45">
        <v>3</v>
      </c>
      <c r="Y45" s="4">
        <v>3</v>
      </c>
      <c r="Z45" t="str">
        <f>_xlfn.DISPIMG("ID_417E007872ED4E80991199AC78992AA5",1)</f>
        <v>=DISPIMG("ID_417E007872ED4E80991199AC78992AA5",1)</v>
      </c>
      <c r="AA45">
        <v>1</v>
      </c>
      <c r="AB45">
        <v>1</v>
      </c>
      <c r="AC45" t="s">
        <v>221</v>
      </c>
      <c r="AD45">
        <v>3</v>
      </c>
      <c r="AE45">
        <v>3</v>
      </c>
      <c r="AF45" t="str">
        <f>_xlfn.DISPIMG("ID_7497D4CD7CEE4C54A49E94D37357A5FD",1)</f>
        <v>=DISPIMG("ID_7497D4CD7CEE4C54A49E94D37357A5FD",1)</v>
      </c>
      <c r="AG45">
        <v>1</v>
      </c>
      <c r="AH45">
        <v>1</v>
      </c>
    </row>
    <row r="46" ht="33.55" spans="1:34">
      <c r="A46">
        <v>1337</v>
      </c>
      <c r="B46" t="s">
        <v>119</v>
      </c>
      <c r="C46" s="3">
        <v>12</v>
      </c>
      <c r="D46" t="s">
        <v>120</v>
      </c>
      <c r="E46" t="s">
        <v>121</v>
      </c>
      <c r="L46" t="s">
        <v>222</v>
      </c>
      <c r="N46">
        <v>9</v>
      </c>
      <c r="O46" t="s">
        <v>26</v>
      </c>
      <c r="P46" t="s">
        <v>223</v>
      </c>
      <c r="Q46" t="s">
        <v>224</v>
      </c>
      <c r="R46">
        <v>3</v>
      </c>
      <c r="S46">
        <v>4</v>
      </c>
      <c r="T46" t="str">
        <f>_xlfn.DISPIMG("ID_EF108FE67F41460CBC3938B55CD64152",1)</f>
        <v>=DISPIMG("ID_EF108FE67F41460CBC3938B55CD64152",1)</v>
      </c>
      <c r="U46">
        <v>0</v>
      </c>
      <c r="V46">
        <v>1</v>
      </c>
      <c r="W46" t="s">
        <v>225</v>
      </c>
      <c r="X46">
        <v>3</v>
      </c>
      <c r="Y46" s="4">
        <v>3</v>
      </c>
      <c r="Z46" t="str">
        <f>_xlfn.DISPIMG("ID_C29F73547C0544619B8B4FCF48161A6D",1)</f>
        <v>=DISPIMG("ID_C29F73547C0544619B8B4FCF48161A6D",1)</v>
      </c>
      <c r="AA46">
        <v>1</v>
      </c>
      <c r="AB46">
        <v>1</v>
      </c>
      <c r="AC46" t="s">
        <v>226</v>
      </c>
      <c r="AD46">
        <v>3</v>
      </c>
      <c r="AE46">
        <v>3</v>
      </c>
      <c r="AF46" t="str">
        <f>_xlfn.DISPIMG("ID_E93FC865CD654030B36348A9ECB53119",1)</f>
        <v>=DISPIMG("ID_E93FC865CD654030B36348A9ECB53119",1)</v>
      </c>
      <c r="AG46">
        <v>1</v>
      </c>
      <c r="AH46">
        <v>1</v>
      </c>
    </row>
    <row r="47" ht="36.95" spans="1:34">
      <c r="A47">
        <v>1338</v>
      </c>
      <c r="B47" t="s">
        <v>119</v>
      </c>
      <c r="C47" s="3">
        <v>12</v>
      </c>
      <c r="D47" t="s">
        <v>120</v>
      </c>
      <c r="E47" t="s">
        <v>121</v>
      </c>
      <c r="L47" t="s">
        <v>227</v>
      </c>
      <c r="N47">
        <v>11</v>
      </c>
      <c r="O47" t="s">
        <v>26</v>
      </c>
      <c r="P47" t="s">
        <v>228</v>
      </c>
      <c r="Q47" t="s">
        <v>229</v>
      </c>
      <c r="R47">
        <v>3</v>
      </c>
      <c r="S47">
        <v>4</v>
      </c>
      <c r="T47" t="str">
        <f>_xlfn.DISPIMG("ID_D797C233224A4B328ECF9AA38645258E",1)</f>
        <v>=DISPIMG("ID_D797C233224A4B328ECF9AA38645258E",1)</v>
      </c>
      <c r="U47">
        <v>0</v>
      </c>
      <c r="V47">
        <v>1</v>
      </c>
      <c r="W47" t="s">
        <v>230</v>
      </c>
      <c r="X47">
        <v>4</v>
      </c>
      <c r="Y47" s="4">
        <v>3</v>
      </c>
      <c r="Z47" t="str">
        <f>_xlfn.DISPIMG("ID_D20B9380BF5D420BB7B85D64C229DA6C",1)</f>
        <v>=DISPIMG("ID_D20B9380BF5D420BB7B85D64C229DA6C",1)</v>
      </c>
      <c r="AA47">
        <v>0</v>
      </c>
      <c r="AB47">
        <v>1</v>
      </c>
      <c r="AC47" t="s">
        <v>231</v>
      </c>
      <c r="AD47">
        <v>4</v>
      </c>
      <c r="AE47">
        <v>4</v>
      </c>
      <c r="AF47" t="str">
        <f>_xlfn.DISPIMG("ID_5B67C3D3B49E4E17A2E168B31DB22E29",1)</f>
        <v>=DISPIMG("ID_5B67C3D3B49E4E17A2E168B31DB22E29",1)</v>
      </c>
      <c r="AG47">
        <v>1</v>
      </c>
      <c r="AH47">
        <v>1</v>
      </c>
    </row>
    <row r="48" ht="36.8" spans="1:34">
      <c r="A48">
        <v>1339</v>
      </c>
      <c r="B48" t="s">
        <v>119</v>
      </c>
      <c r="C48" s="3">
        <v>12</v>
      </c>
      <c r="D48" t="s">
        <v>120</v>
      </c>
      <c r="E48" t="s">
        <v>121</v>
      </c>
      <c r="L48" t="s">
        <v>232</v>
      </c>
      <c r="N48">
        <v>13</v>
      </c>
      <c r="O48" t="s">
        <v>26</v>
      </c>
      <c r="P48" t="s">
        <v>233</v>
      </c>
      <c r="Q48" t="s">
        <v>234</v>
      </c>
      <c r="R48">
        <v>4</v>
      </c>
      <c r="S48">
        <v>4</v>
      </c>
      <c r="T48" t="str">
        <f>_xlfn.DISPIMG("ID_A60C123EA8FA4705B22F992CFA0A9F36",1)</f>
        <v>=DISPIMG("ID_A60C123EA8FA4705B22F992CFA0A9F36",1)</v>
      </c>
      <c r="U48">
        <v>1</v>
      </c>
      <c r="V48">
        <v>1</v>
      </c>
      <c r="W48" t="s">
        <v>235</v>
      </c>
      <c r="X48">
        <v>4</v>
      </c>
      <c r="Y48" s="4">
        <v>3</v>
      </c>
      <c r="Z48" t="str">
        <f>_xlfn.DISPIMG("ID_4588A750145F4AA38B52F6B35BB2468A",1)</f>
        <v>=DISPIMG("ID_4588A750145F4AA38B52F6B35BB2468A",1)</v>
      </c>
      <c r="AA48">
        <v>0</v>
      </c>
      <c r="AB48">
        <v>1</v>
      </c>
      <c r="AC48" t="s">
        <v>236</v>
      </c>
      <c r="AD48">
        <v>5</v>
      </c>
      <c r="AE48">
        <v>3</v>
      </c>
      <c r="AF48" t="str">
        <f>_xlfn.DISPIMG("ID_9A67617A706D4166ABBDD68361050244",1)</f>
        <v>=DISPIMG("ID_9A67617A706D4166ABBDD68361050244",1)</v>
      </c>
      <c r="AG48">
        <f t="shared" ref="AG48:AG57" si="6">IF(AD48=AE48,1,0)</f>
        <v>0</v>
      </c>
      <c r="AH48">
        <f t="shared" ref="AH48:AH57" si="7">IF(OR(AND(AD48&gt;=3,AE48&gt;=3),AND(AD48&lt;3,AE48&lt;3)),1,0)</f>
        <v>1</v>
      </c>
    </row>
    <row r="49" ht="36.15" spans="1:34">
      <c r="A49">
        <v>1340</v>
      </c>
      <c r="B49" t="s">
        <v>119</v>
      </c>
      <c r="C49" s="3">
        <v>12</v>
      </c>
      <c r="D49" t="s">
        <v>120</v>
      </c>
      <c r="E49" t="s">
        <v>121</v>
      </c>
      <c r="L49" t="s">
        <v>237</v>
      </c>
      <c r="N49">
        <v>12</v>
      </c>
      <c r="O49" t="s">
        <v>26</v>
      </c>
      <c r="P49" t="s">
        <v>238</v>
      </c>
      <c r="Q49" t="s">
        <v>229</v>
      </c>
      <c r="R49">
        <v>4</v>
      </c>
      <c r="S49">
        <v>4</v>
      </c>
      <c r="T49" t="str">
        <f>_xlfn.DISPIMG("ID_A5D9DBF03D0A4973988F37236702F5B5",1)</f>
        <v>=DISPIMG("ID_A5D9DBF03D0A4973988F37236702F5B5",1)</v>
      </c>
      <c r="U49">
        <v>1</v>
      </c>
      <c r="V49">
        <v>1</v>
      </c>
      <c r="W49" t="s">
        <v>239</v>
      </c>
      <c r="X49">
        <v>4</v>
      </c>
      <c r="Y49" s="4">
        <v>3</v>
      </c>
      <c r="Z49" t="str">
        <f>_xlfn.DISPIMG("ID_FCF66D5A53C2422F9D7C69078A5B46CB",1)</f>
        <v>=DISPIMG("ID_FCF66D5A53C2422F9D7C69078A5B46CB",1)</v>
      </c>
      <c r="AA49">
        <v>0</v>
      </c>
      <c r="AB49">
        <v>1</v>
      </c>
      <c r="AC49" t="s">
        <v>240</v>
      </c>
      <c r="AD49">
        <v>4</v>
      </c>
      <c r="AE49">
        <v>2</v>
      </c>
      <c r="AF49" t="str">
        <f>_xlfn.DISPIMG("ID_66259312266F4A0F8ED1D2B65FCB253D",1)</f>
        <v>=DISPIMG("ID_66259312266F4A0F8ED1D2B65FCB253D",1)</v>
      </c>
      <c r="AG49">
        <f t="shared" si="6"/>
        <v>0</v>
      </c>
      <c r="AH49">
        <f t="shared" si="7"/>
        <v>0</v>
      </c>
    </row>
    <row r="50" ht="38.4" spans="1:34">
      <c r="A50">
        <v>1401</v>
      </c>
      <c r="B50" t="s">
        <v>241</v>
      </c>
      <c r="C50" s="3">
        <v>16</v>
      </c>
      <c r="D50" t="s">
        <v>242</v>
      </c>
      <c r="E50" t="s">
        <v>243</v>
      </c>
      <c r="L50" t="s">
        <v>244</v>
      </c>
      <c r="N50">
        <v>5</v>
      </c>
      <c r="O50" t="s">
        <v>180</v>
      </c>
      <c r="P50" t="s">
        <v>245</v>
      </c>
      <c r="Q50" t="s">
        <v>246</v>
      </c>
      <c r="R50">
        <v>1</v>
      </c>
      <c r="S50">
        <v>3</v>
      </c>
      <c r="T50" t="str">
        <f>_xlfn.DISPIMG("ID_B2E389EEE46644E5887AED7260372D42",1)</f>
        <v>=DISPIMG("ID_B2E389EEE46644E5887AED7260372D42",1)</v>
      </c>
      <c r="U50">
        <v>0</v>
      </c>
      <c r="V50">
        <v>0</v>
      </c>
      <c r="W50" t="s">
        <v>247</v>
      </c>
      <c r="X50">
        <v>2</v>
      </c>
      <c r="Y50" s="4">
        <v>4</v>
      </c>
      <c r="Z50" t="str">
        <f>_xlfn.DISPIMG("ID_7C20C21C36EE481BA5A5819F60CB7A34",1)</f>
        <v>=DISPIMG("ID_7C20C21C36EE481BA5A5819F60CB7A34",1)</v>
      </c>
      <c r="AA50">
        <v>0</v>
      </c>
      <c r="AB50">
        <v>1</v>
      </c>
      <c r="AC50" t="s">
        <v>248</v>
      </c>
      <c r="AD50">
        <v>2</v>
      </c>
      <c r="AE50">
        <v>1</v>
      </c>
      <c r="AF50" t="str">
        <f>_xlfn.DISPIMG("ID_E1581459D8E04396B11FD004C3E6AFAF",1)</f>
        <v>=DISPIMG("ID_E1581459D8E04396B11FD004C3E6AFAF",1)</v>
      </c>
      <c r="AG50">
        <f t="shared" si="6"/>
        <v>0</v>
      </c>
      <c r="AH50">
        <f t="shared" si="7"/>
        <v>1</v>
      </c>
    </row>
    <row r="51" ht="37.65" spans="1:34">
      <c r="A51">
        <v>1402</v>
      </c>
      <c r="B51" t="s">
        <v>241</v>
      </c>
      <c r="C51" s="3">
        <v>16</v>
      </c>
      <c r="D51" t="s">
        <v>242</v>
      </c>
      <c r="E51" t="s">
        <v>243</v>
      </c>
      <c r="L51" t="s">
        <v>249</v>
      </c>
      <c r="N51">
        <v>8</v>
      </c>
      <c r="O51" t="s">
        <v>26</v>
      </c>
      <c r="P51" t="s">
        <v>32</v>
      </c>
      <c r="Q51" t="s">
        <v>250</v>
      </c>
      <c r="R51">
        <v>3</v>
      </c>
      <c r="S51">
        <v>2</v>
      </c>
      <c r="T51" t="str">
        <f>_xlfn.DISPIMG("ID_60E98424C9654751BF14E9722A95A478",1)</f>
        <v>=DISPIMG("ID_60E98424C9654751BF14E9722A95A478",1)</v>
      </c>
      <c r="U51">
        <v>0</v>
      </c>
      <c r="V51">
        <v>0</v>
      </c>
      <c r="W51" t="s">
        <v>251</v>
      </c>
      <c r="X51">
        <v>3</v>
      </c>
      <c r="Y51" s="4">
        <v>1</v>
      </c>
      <c r="Z51" t="str">
        <f>_xlfn.DISPIMG("ID_E062ECD99448436FA2AE0EED6DBB656F",1)</f>
        <v>=DISPIMG("ID_E062ECD99448436FA2AE0EED6DBB656F",1)</v>
      </c>
      <c r="AA51">
        <v>0</v>
      </c>
      <c r="AB51">
        <v>0</v>
      </c>
      <c r="AC51" t="s">
        <v>252</v>
      </c>
      <c r="AD51">
        <v>2</v>
      </c>
      <c r="AE51">
        <v>1</v>
      </c>
      <c r="AF51" t="str">
        <f>_xlfn.DISPIMG("ID_D4024A56EFAC423F8605B12E3DB92C52",1)</f>
        <v>=DISPIMG("ID_D4024A56EFAC423F8605B12E3DB92C52",1)</v>
      </c>
      <c r="AG51">
        <f t="shared" si="6"/>
        <v>0</v>
      </c>
      <c r="AH51">
        <f t="shared" si="7"/>
        <v>1</v>
      </c>
    </row>
    <row r="52" ht="38.7" spans="1:34">
      <c r="A52">
        <v>1403</v>
      </c>
      <c r="B52" t="s">
        <v>241</v>
      </c>
      <c r="C52" s="3">
        <v>16</v>
      </c>
      <c r="D52" t="s">
        <v>242</v>
      </c>
      <c r="E52" t="s">
        <v>243</v>
      </c>
      <c r="L52" t="s">
        <v>253</v>
      </c>
      <c r="N52">
        <v>7</v>
      </c>
      <c r="O52" t="s">
        <v>26</v>
      </c>
      <c r="P52" t="s">
        <v>32</v>
      </c>
      <c r="Q52" t="s">
        <v>254</v>
      </c>
      <c r="R52">
        <v>3</v>
      </c>
      <c r="S52">
        <v>2</v>
      </c>
      <c r="T52" t="str">
        <f>_xlfn.DISPIMG("ID_9EF8CC5F75774B0690B3AC0F0241793A",1)</f>
        <v>=DISPIMG("ID_9EF8CC5F75774B0690B3AC0F0241793A",1)</v>
      </c>
      <c r="U52">
        <v>0</v>
      </c>
      <c r="V52">
        <v>0</v>
      </c>
      <c r="W52" t="s">
        <v>255</v>
      </c>
      <c r="X52">
        <v>3</v>
      </c>
      <c r="Y52" s="4">
        <v>3</v>
      </c>
      <c r="Z52" t="str">
        <f>_xlfn.DISPIMG("ID_E1CD1289AC7C49E89AD77C77F6173AF4",1)</f>
        <v>=DISPIMG("ID_E1CD1289AC7C49E89AD77C77F6173AF4",1)</v>
      </c>
      <c r="AA52">
        <v>1</v>
      </c>
      <c r="AB52">
        <v>1</v>
      </c>
      <c r="AC52" t="s">
        <v>256</v>
      </c>
      <c r="AD52">
        <v>4</v>
      </c>
      <c r="AE52">
        <v>1</v>
      </c>
      <c r="AF52" t="str">
        <f>_xlfn.DISPIMG("ID_8816679AE75F4E07901254FA90945AAD",1)</f>
        <v>=DISPIMG("ID_8816679AE75F4E07901254FA90945AAD",1)</v>
      </c>
      <c r="AG52">
        <f t="shared" si="6"/>
        <v>0</v>
      </c>
      <c r="AH52">
        <f t="shared" si="7"/>
        <v>0</v>
      </c>
    </row>
    <row r="53" ht="38.1" spans="1:34">
      <c r="A53">
        <v>1404</v>
      </c>
      <c r="B53" t="s">
        <v>241</v>
      </c>
      <c r="C53" s="3">
        <v>16</v>
      </c>
      <c r="D53" t="s">
        <v>242</v>
      </c>
      <c r="E53" t="s">
        <v>243</v>
      </c>
      <c r="L53" t="s">
        <v>257</v>
      </c>
      <c r="N53">
        <v>8</v>
      </c>
      <c r="O53" t="s">
        <v>26</v>
      </c>
      <c r="P53" t="s">
        <v>258</v>
      </c>
      <c r="Q53" t="s">
        <v>259</v>
      </c>
      <c r="R53">
        <v>2</v>
      </c>
      <c r="S53">
        <v>3</v>
      </c>
      <c r="T53" t="str">
        <f>_xlfn.DISPIMG("ID_77D3BC6900014535BA5E2F8C5FC64D09",1)</f>
        <v>=DISPIMG("ID_77D3BC6900014535BA5E2F8C5FC64D09",1)</v>
      </c>
      <c r="U53">
        <v>0</v>
      </c>
      <c r="V53">
        <v>0</v>
      </c>
      <c r="W53" t="s">
        <v>260</v>
      </c>
      <c r="X53">
        <v>2</v>
      </c>
      <c r="Y53" s="4">
        <v>3</v>
      </c>
      <c r="Z53" t="str">
        <f>_xlfn.DISPIMG("ID_DF0E85EB7A8C4ABE84EE7A5D9B2D2084",1)</f>
        <v>=DISPIMG("ID_DF0E85EB7A8C4ABE84EE7A5D9B2D2084",1)</v>
      </c>
      <c r="AA53">
        <v>0</v>
      </c>
      <c r="AB53">
        <v>0</v>
      </c>
      <c r="AC53" t="s">
        <v>261</v>
      </c>
      <c r="AD53">
        <v>4</v>
      </c>
      <c r="AE53">
        <v>2</v>
      </c>
      <c r="AF53" t="str">
        <f>_xlfn.DISPIMG("ID_DE6A07FAB0794147BCB657F4BF743E19",1)</f>
        <v>=DISPIMG("ID_DE6A07FAB0794147BCB657F4BF743E19",1)</v>
      </c>
      <c r="AG53">
        <f t="shared" si="6"/>
        <v>0</v>
      </c>
      <c r="AH53">
        <f t="shared" si="7"/>
        <v>0</v>
      </c>
    </row>
    <row r="54" ht="38.55" spans="1:34">
      <c r="A54">
        <v>1405</v>
      </c>
      <c r="B54" t="s">
        <v>241</v>
      </c>
      <c r="C54" s="3">
        <v>16</v>
      </c>
      <c r="D54" t="s">
        <v>242</v>
      </c>
      <c r="E54" t="s">
        <v>243</v>
      </c>
      <c r="L54" t="s">
        <v>262</v>
      </c>
      <c r="N54">
        <v>5</v>
      </c>
      <c r="O54" t="s">
        <v>180</v>
      </c>
      <c r="P54" t="s">
        <v>263</v>
      </c>
      <c r="Q54" t="s">
        <v>264</v>
      </c>
      <c r="R54">
        <v>2</v>
      </c>
      <c r="S54">
        <v>3</v>
      </c>
      <c r="T54" t="str">
        <f>_xlfn.DISPIMG("ID_D35737F863524C9F8DA49E36B1A306B8",1)</f>
        <v>=DISPIMG("ID_D35737F863524C9F8DA49E36B1A306B8",1)</v>
      </c>
      <c r="U54">
        <v>0</v>
      </c>
      <c r="V54">
        <v>0</v>
      </c>
      <c r="W54" t="s">
        <v>265</v>
      </c>
      <c r="X54">
        <v>2</v>
      </c>
      <c r="Y54" s="4">
        <v>3</v>
      </c>
      <c r="Z54" t="str">
        <f>_xlfn.DISPIMG("ID_2F369118D07E452BB5226576CCF7DA15",1)</f>
        <v>=DISPIMG("ID_2F369118D07E452BB5226576CCF7DA15",1)</v>
      </c>
      <c r="AA54">
        <v>0</v>
      </c>
      <c r="AB54">
        <v>0</v>
      </c>
      <c r="AC54" t="s">
        <v>266</v>
      </c>
      <c r="AD54">
        <v>1</v>
      </c>
      <c r="AE54">
        <v>2</v>
      </c>
      <c r="AF54" t="str">
        <f>_xlfn.DISPIMG("ID_CB39CA4C27334A258D71797027FBABE9",1)</f>
        <v>=DISPIMG("ID_CB39CA4C27334A258D71797027FBABE9",1)</v>
      </c>
      <c r="AG54">
        <f t="shared" si="6"/>
        <v>0</v>
      </c>
      <c r="AH54">
        <f t="shared" si="7"/>
        <v>1</v>
      </c>
    </row>
    <row r="55" ht="40.35" spans="1:34">
      <c r="A55">
        <v>1406</v>
      </c>
      <c r="B55" t="s">
        <v>241</v>
      </c>
      <c r="C55" s="3">
        <v>16</v>
      </c>
      <c r="D55" t="s">
        <v>242</v>
      </c>
      <c r="E55" t="s">
        <v>243</v>
      </c>
      <c r="L55" t="s">
        <v>267</v>
      </c>
      <c r="N55">
        <v>7</v>
      </c>
      <c r="O55" t="s">
        <v>180</v>
      </c>
      <c r="P55" t="s">
        <v>268</v>
      </c>
      <c r="Q55" t="s">
        <v>269</v>
      </c>
      <c r="R55">
        <v>2</v>
      </c>
      <c r="S55">
        <v>4</v>
      </c>
      <c r="T55" t="str">
        <f>_xlfn.DISPIMG("ID_C3BD57393F954A058B2DF8BF6456C760",1)</f>
        <v>=DISPIMG("ID_C3BD57393F954A058B2DF8BF6456C760",1)</v>
      </c>
      <c r="U55">
        <v>0</v>
      </c>
      <c r="V55">
        <v>0</v>
      </c>
      <c r="W55" t="s">
        <v>270</v>
      </c>
      <c r="X55">
        <v>3</v>
      </c>
      <c r="Y55" s="4">
        <v>3</v>
      </c>
      <c r="Z55" t="str">
        <f>_xlfn.DISPIMG("ID_5EB082B09E1949D8B197999E946DEE5A",1)</f>
        <v>=DISPIMG("ID_5EB082B09E1949D8B197999E946DEE5A",1)</v>
      </c>
      <c r="AA55">
        <v>1</v>
      </c>
      <c r="AB55">
        <v>1</v>
      </c>
      <c r="AC55" t="s">
        <v>271</v>
      </c>
      <c r="AD55">
        <v>2</v>
      </c>
      <c r="AE55">
        <v>1</v>
      </c>
      <c r="AF55" t="str">
        <f>_xlfn.DISPIMG("ID_9345FEBF0019474787D92C2AF397EF33",1)</f>
        <v>=DISPIMG("ID_9345FEBF0019474787D92C2AF397EF33",1)</v>
      </c>
      <c r="AG55">
        <f t="shared" si="6"/>
        <v>0</v>
      </c>
      <c r="AH55">
        <f t="shared" si="7"/>
        <v>1</v>
      </c>
    </row>
    <row r="56" ht="37.9" spans="1:34">
      <c r="A56">
        <v>1407</v>
      </c>
      <c r="B56" t="s">
        <v>241</v>
      </c>
      <c r="C56" s="3">
        <v>16</v>
      </c>
      <c r="D56" t="s">
        <v>242</v>
      </c>
      <c r="E56" t="s">
        <v>243</v>
      </c>
      <c r="L56" t="s">
        <v>272</v>
      </c>
      <c r="N56">
        <v>10</v>
      </c>
      <c r="O56" t="s">
        <v>26</v>
      </c>
      <c r="P56" t="s">
        <v>273</v>
      </c>
      <c r="Q56" t="s">
        <v>274</v>
      </c>
      <c r="R56">
        <v>2</v>
      </c>
      <c r="S56">
        <v>1</v>
      </c>
      <c r="T56" t="str">
        <f>_xlfn.DISPIMG("ID_EE6E94C997394FDFA1FCD3D860F27D0B",1)</f>
        <v>=DISPIMG("ID_EE6E94C997394FDFA1FCD3D860F27D0B",1)</v>
      </c>
      <c r="U56">
        <v>0</v>
      </c>
      <c r="V56">
        <v>1</v>
      </c>
      <c r="W56" t="s">
        <v>275</v>
      </c>
      <c r="X56">
        <v>3</v>
      </c>
      <c r="Y56" s="4">
        <v>3</v>
      </c>
      <c r="Z56" t="str">
        <f>_xlfn.DISPIMG("ID_FBC48A1E744A479A9DFC22DEB1E4B895",1)</f>
        <v>=DISPIMG("ID_FBC48A1E744A479A9DFC22DEB1E4B895",1)</v>
      </c>
      <c r="AA56">
        <v>1</v>
      </c>
      <c r="AB56">
        <v>1</v>
      </c>
      <c r="AC56" t="s">
        <v>276</v>
      </c>
      <c r="AD56">
        <v>3</v>
      </c>
      <c r="AE56">
        <v>4</v>
      </c>
      <c r="AF56" t="str">
        <f>_xlfn.DISPIMG("ID_4FB3DB1C97E841B1BDAB1ED10F4F3722",1)</f>
        <v>=DISPIMG("ID_4FB3DB1C97E841B1BDAB1ED10F4F3722",1)</v>
      </c>
      <c r="AG56">
        <f t="shared" si="6"/>
        <v>0</v>
      </c>
      <c r="AH56">
        <f t="shared" si="7"/>
        <v>1</v>
      </c>
    </row>
    <row r="57" ht="37.65" spans="1:34">
      <c r="A57">
        <v>1408</v>
      </c>
      <c r="B57" t="s">
        <v>241</v>
      </c>
      <c r="C57" s="3">
        <v>16</v>
      </c>
      <c r="D57" t="s">
        <v>242</v>
      </c>
      <c r="E57" t="s">
        <v>243</v>
      </c>
      <c r="L57" t="s">
        <v>277</v>
      </c>
      <c r="N57">
        <v>10</v>
      </c>
      <c r="O57" t="s">
        <v>26</v>
      </c>
      <c r="P57" t="s">
        <v>178</v>
      </c>
      <c r="Q57" t="s">
        <v>278</v>
      </c>
      <c r="R57">
        <v>3</v>
      </c>
      <c r="S57">
        <v>1</v>
      </c>
      <c r="T57" t="str">
        <f>_xlfn.DISPIMG("ID_41437CAC921047D980C0AEE4A6E7E62E",1)</f>
        <v>=DISPIMG("ID_41437CAC921047D980C0AEE4A6E7E62E",1)</v>
      </c>
      <c r="U57">
        <v>0</v>
      </c>
      <c r="V57">
        <v>0</v>
      </c>
      <c r="W57" t="s">
        <v>279</v>
      </c>
      <c r="X57">
        <v>3</v>
      </c>
      <c r="Y57" s="4">
        <v>4</v>
      </c>
      <c r="Z57" t="str">
        <f>_xlfn.DISPIMG("ID_F36527BB22E04AE783267CC57FE59290",1)</f>
        <v>=DISPIMG("ID_F36527BB22E04AE783267CC57FE59290",1)</v>
      </c>
      <c r="AA57">
        <v>0</v>
      </c>
      <c r="AB57">
        <v>1</v>
      </c>
      <c r="AC57" t="s">
        <v>280</v>
      </c>
      <c r="AD57">
        <v>1</v>
      </c>
      <c r="AE57">
        <v>4</v>
      </c>
      <c r="AF57" t="str">
        <f>_xlfn.DISPIMG("ID_A43E41D38D6A4F1DB00DBDF06B5ADCFD",1)</f>
        <v>=DISPIMG("ID_A43E41D38D6A4F1DB00DBDF06B5ADCFD",1)</v>
      </c>
      <c r="AG57">
        <f t="shared" si="6"/>
        <v>0</v>
      </c>
      <c r="AH57">
        <f t="shared" si="7"/>
        <v>0</v>
      </c>
    </row>
    <row r="58" ht="36.8" spans="1:34">
      <c r="A58">
        <v>1409</v>
      </c>
      <c r="B58" t="s">
        <v>241</v>
      </c>
      <c r="C58" s="3">
        <v>16</v>
      </c>
      <c r="D58" t="s">
        <v>242</v>
      </c>
      <c r="E58" t="s">
        <v>243</v>
      </c>
      <c r="L58" t="s">
        <v>281</v>
      </c>
      <c r="N58">
        <v>14</v>
      </c>
      <c r="O58" t="s">
        <v>26</v>
      </c>
      <c r="P58" t="s">
        <v>282</v>
      </c>
      <c r="Q58" t="s">
        <v>283</v>
      </c>
      <c r="R58">
        <v>4</v>
      </c>
      <c r="S58">
        <v>4</v>
      </c>
      <c r="T58" t="str">
        <f>_xlfn.DISPIMG("ID_E49BCD0519144C408D475927219BFCA4",1)</f>
        <v>=DISPIMG("ID_E49BCD0519144C408D475927219BFCA4",1)</v>
      </c>
      <c r="U58">
        <v>1</v>
      </c>
      <c r="V58">
        <v>1</v>
      </c>
      <c r="W58" t="s">
        <v>284</v>
      </c>
      <c r="X58">
        <v>5</v>
      </c>
      <c r="Y58" s="4">
        <v>4</v>
      </c>
      <c r="Z58" t="str">
        <f>_xlfn.DISPIMG("ID_A0391003FCD04891A4B1D031DACB4001",1)</f>
        <v>=DISPIMG("ID_A0391003FCD04891A4B1D031DACB4001",1)</v>
      </c>
      <c r="AA58">
        <v>0</v>
      </c>
      <c r="AB58">
        <v>1</v>
      </c>
      <c r="AC58" t="s">
        <v>285</v>
      </c>
      <c r="AD58">
        <v>5</v>
      </c>
      <c r="AE58">
        <v>5</v>
      </c>
      <c r="AF58" t="str">
        <f>_xlfn.DISPIMG("ID_1D08A9E7BA61468489C5D01ABB3C9C19",1)</f>
        <v>=DISPIMG("ID_1D08A9E7BA61468489C5D01ABB3C9C19",1)</v>
      </c>
      <c r="AG58">
        <v>1</v>
      </c>
      <c r="AH58">
        <v>1</v>
      </c>
    </row>
    <row r="59" ht="36.4" spans="1:34">
      <c r="A59">
        <v>1410</v>
      </c>
      <c r="B59" t="s">
        <v>241</v>
      </c>
      <c r="C59" s="3">
        <v>16</v>
      </c>
      <c r="D59" t="s">
        <v>242</v>
      </c>
      <c r="E59" t="s">
        <v>243</v>
      </c>
      <c r="L59" t="s">
        <v>286</v>
      </c>
      <c r="N59">
        <v>8</v>
      </c>
      <c r="O59" t="s">
        <v>287</v>
      </c>
      <c r="P59" t="s">
        <v>288</v>
      </c>
      <c r="Q59" t="s">
        <v>289</v>
      </c>
      <c r="R59">
        <v>2</v>
      </c>
      <c r="S59">
        <v>2</v>
      </c>
      <c r="T59" t="str">
        <f>_xlfn.DISPIMG("ID_D4037C0EB50A47C9B91F2989ECFB4A5A",1)</f>
        <v>=DISPIMG("ID_D4037C0EB50A47C9B91F2989ECFB4A5A",1)</v>
      </c>
      <c r="U59">
        <v>1</v>
      </c>
      <c r="V59">
        <v>1</v>
      </c>
      <c r="W59" t="s">
        <v>290</v>
      </c>
      <c r="X59">
        <v>2</v>
      </c>
      <c r="Y59" s="4">
        <v>3</v>
      </c>
      <c r="Z59" t="str">
        <f>_xlfn.DISPIMG("ID_D7DDC5C9FA5B456488FA4124B40E6956",1)</f>
        <v>=DISPIMG("ID_D7DDC5C9FA5B456488FA4124B40E6956",1)</v>
      </c>
      <c r="AA59">
        <v>0</v>
      </c>
      <c r="AB59">
        <v>0</v>
      </c>
      <c r="AC59" t="s">
        <v>291</v>
      </c>
      <c r="AD59">
        <v>4</v>
      </c>
      <c r="AE59">
        <v>5</v>
      </c>
      <c r="AF59" t="str">
        <f>_xlfn.DISPIMG("ID_BAB13647FF9E4636B246C8F126ACA27E",1)</f>
        <v>=DISPIMG("ID_BAB13647FF9E4636B246C8F126ACA27E",1)</v>
      </c>
      <c r="AG59">
        <f t="shared" ref="AG59:AG62" si="8">IF(AD59=AE59,1,0)</f>
        <v>0</v>
      </c>
      <c r="AH59">
        <f t="shared" ref="AH59:AH62" si="9">IF(OR(AND(AD59&gt;=3,AE59&gt;=3),AND(AD59&lt;3,AE59&lt;3)),1,0)</f>
        <v>1</v>
      </c>
    </row>
    <row r="60" ht="35.35" spans="1:34">
      <c r="A60">
        <v>1411</v>
      </c>
      <c r="B60" t="s">
        <v>241</v>
      </c>
      <c r="C60" s="3">
        <v>16</v>
      </c>
      <c r="D60" t="s">
        <v>242</v>
      </c>
      <c r="E60" t="s">
        <v>243</v>
      </c>
      <c r="L60" t="s">
        <v>292</v>
      </c>
      <c r="N60">
        <v>14</v>
      </c>
      <c r="O60" t="s">
        <v>26</v>
      </c>
      <c r="P60" t="s">
        <v>43</v>
      </c>
      <c r="Q60" t="s">
        <v>293</v>
      </c>
      <c r="R60">
        <v>4</v>
      </c>
      <c r="S60">
        <v>3</v>
      </c>
      <c r="T60" t="str">
        <f>_xlfn.DISPIMG("ID_768F2E9ACBBD4822B8FEE4359A0CC467",1)</f>
        <v>=DISPIMG("ID_768F2E9ACBBD4822B8FEE4359A0CC467",1)</v>
      </c>
      <c r="U60">
        <v>0</v>
      </c>
      <c r="V60">
        <v>1</v>
      </c>
      <c r="W60" t="s">
        <v>294</v>
      </c>
      <c r="X60">
        <v>5</v>
      </c>
      <c r="Y60" s="4">
        <v>4</v>
      </c>
      <c r="Z60" t="str">
        <f>_xlfn.DISPIMG("ID_1F49AFF6816C4D78BBA09E5DBD0F3C27",1)</f>
        <v>=DISPIMG("ID_1F49AFF6816C4D78BBA09E5DBD0F3C27",1)</v>
      </c>
      <c r="AA60">
        <v>0</v>
      </c>
      <c r="AB60">
        <v>1</v>
      </c>
      <c r="AC60" t="s">
        <v>285</v>
      </c>
      <c r="AD60">
        <v>5</v>
      </c>
      <c r="AE60">
        <v>4</v>
      </c>
      <c r="AF60" t="str">
        <f>_xlfn.DISPIMG("ID_C5E57C48027C464FA3F7F1D62BD93647",1)</f>
        <v>=DISPIMG("ID_C5E57C48027C464FA3F7F1D62BD93647",1)</v>
      </c>
      <c r="AG60">
        <f t="shared" si="8"/>
        <v>0</v>
      </c>
      <c r="AH60">
        <f t="shared" si="9"/>
        <v>1</v>
      </c>
    </row>
    <row r="61" ht="38.35" spans="1:34">
      <c r="A61">
        <v>1412</v>
      </c>
      <c r="B61" t="s">
        <v>241</v>
      </c>
      <c r="C61" s="3">
        <v>16</v>
      </c>
      <c r="D61" t="s">
        <v>242</v>
      </c>
      <c r="E61" t="s">
        <v>243</v>
      </c>
      <c r="L61" t="s">
        <v>295</v>
      </c>
      <c r="N61">
        <v>7</v>
      </c>
      <c r="O61" t="s">
        <v>180</v>
      </c>
      <c r="P61" t="s">
        <v>296</v>
      </c>
      <c r="Q61" t="s">
        <v>297</v>
      </c>
      <c r="R61">
        <v>3</v>
      </c>
      <c r="S61">
        <v>3</v>
      </c>
      <c r="T61" t="str">
        <f>_xlfn.DISPIMG("ID_3F96875B2C484AA684F3269489CE4675",1)</f>
        <v>=DISPIMG("ID_3F96875B2C484AA684F3269489CE4675",1)</v>
      </c>
      <c r="U61">
        <v>1</v>
      </c>
      <c r="V61">
        <v>1</v>
      </c>
      <c r="W61" t="s">
        <v>298</v>
      </c>
      <c r="X61">
        <v>2</v>
      </c>
      <c r="Y61" s="4">
        <v>4</v>
      </c>
      <c r="Z61" t="str">
        <f>_xlfn.DISPIMG("ID_EED5B1D59EF14C37868E3A65F2EBF623",1)</f>
        <v>=DISPIMG("ID_EED5B1D59EF14C37868E3A65F2EBF623",1)</v>
      </c>
      <c r="AA61">
        <v>0</v>
      </c>
      <c r="AB61">
        <v>0</v>
      </c>
      <c r="AC61" t="s">
        <v>299</v>
      </c>
      <c r="AD61">
        <v>2</v>
      </c>
      <c r="AE61">
        <v>1</v>
      </c>
      <c r="AF61" t="str">
        <f>_xlfn.DISPIMG("ID_4788CBB3AA16459FB8686FF8B3E0669A",1)</f>
        <v>=DISPIMG("ID_4788CBB3AA16459FB8686FF8B3E0669A",1)</v>
      </c>
      <c r="AG61">
        <f t="shared" si="8"/>
        <v>0</v>
      </c>
      <c r="AH61">
        <f t="shared" si="9"/>
        <v>1</v>
      </c>
    </row>
    <row r="62" ht="38.65" spans="1:34">
      <c r="A62">
        <v>1413</v>
      </c>
      <c r="B62" t="s">
        <v>241</v>
      </c>
      <c r="C62" s="3">
        <v>16</v>
      </c>
      <c r="D62" t="s">
        <v>242</v>
      </c>
      <c r="E62" t="s">
        <v>243</v>
      </c>
      <c r="L62" t="s">
        <v>300</v>
      </c>
      <c r="N62">
        <v>12</v>
      </c>
      <c r="O62" t="s">
        <v>26</v>
      </c>
      <c r="P62" t="s">
        <v>301</v>
      </c>
      <c r="Q62" t="s">
        <v>302</v>
      </c>
      <c r="R62">
        <v>4</v>
      </c>
      <c r="S62">
        <v>4</v>
      </c>
      <c r="T62" t="str">
        <f>_xlfn.DISPIMG("ID_29DB9CCC3DEB41AE91C1EECF30E86E79",1)</f>
        <v>=DISPIMG("ID_29DB9CCC3DEB41AE91C1EECF30E86E79",1)</v>
      </c>
      <c r="U62">
        <v>1</v>
      </c>
      <c r="V62">
        <v>1</v>
      </c>
      <c r="W62" t="s">
        <v>303</v>
      </c>
      <c r="X62">
        <v>4</v>
      </c>
      <c r="Y62" s="4">
        <v>3</v>
      </c>
      <c r="Z62" t="str">
        <f>_xlfn.DISPIMG("ID_6105D31A9E124DFEAB447AE8A2A2F968",1)</f>
        <v>=DISPIMG("ID_6105D31A9E124DFEAB447AE8A2A2F968",1)</v>
      </c>
      <c r="AA62">
        <v>0</v>
      </c>
      <c r="AB62">
        <v>1</v>
      </c>
      <c r="AC62" t="s">
        <v>304</v>
      </c>
      <c r="AD62">
        <v>4</v>
      </c>
      <c r="AE62">
        <v>3</v>
      </c>
      <c r="AF62" t="str">
        <f>_xlfn.DISPIMG("ID_53537E3777D3474D9E7840F4FCAE07C8",1)</f>
        <v>=DISPIMG("ID_53537E3777D3474D9E7840F4FCAE07C8",1)</v>
      </c>
      <c r="AG62">
        <f t="shared" si="8"/>
        <v>0</v>
      </c>
      <c r="AH62">
        <f t="shared" si="9"/>
        <v>1</v>
      </c>
    </row>
    <row r="63" ht="38.15" spans="1:34">
      <c r="A63">
        <v>1414</v>
      </c>
      <c r="B63" t="s">
        <v>241</v>
      </c>
      <c r="C63" s="3">
        <v>16</v>
      </c>
      <c r="D63" t="s">
        <v>242</v>
      </c>
      <c r="E63" t="s">
        <v>243</v>
      </c>
      <c r="L63" t="s">
        <v>305</v>
      </c>
      <c r="N63">
        <v>13</v>
      </c>
      <c r="O63" t="s">
        <v>26</v>
      </c>
      <c r="P63" t="s">
        <v>233</v>
      </c>
      <c r="Q63" t="s">
        <v>306</v>
      </c>
      <c r="R63">
        <v>4</v>
      </c>
      <c r="S63">
        <v>5</v>
      </c>
      <c r="T63" t="str">
        <f>_xlfn.DISPIMG("ID_5952C86DFD454538A5C2F4620E8968FA",1)</f>
        <v>=DISPIMG("ID_5952C86DFD454538A5C2F4620E8968FA",1)</v>
      </c>
      <c r="U63">
        <v>0</v>
      </c>
      <c r="V63">
        <v>1</v>
      </c>
      <c r="W63" t="s">
        <v>307</v>
      </c>
      <c r="X63">
        <v>5</v>
      </c>
      <c r="Y63" s="4">
        <v>4</v>
      </c>
      <c r="Z63" t="str">
        <f>_xlfn.DISPIMG("ID_0DEDDCC4DF844114A3E1D55C81321008",1)</f>
        <v>=DISPIMG("ID_0DEDDCC4DF844114A3E1D55C81321008",1)</v>
      </c>
      <c r="AA63">
        <v>0</v>
      </c>
      <c r="AB63">
        <v>1</v>
      </c>
      <c r="AC63" t="s">
        <v>308</v>
      </c>
      <c r="AD63">
        <v>4</v>
      </c>
      <c r="AE63">
        <v>4</v>
      </c>
      <c r="AF63" t="str">
        <f>_xlfn.DISPIMG("ID_CED9D2E53F77426C80EC5D2E1027EEEA",1)</f>
        <v>=DISPIMG("ID_CED9D2E53F77426C80EC5D2E1027EEEA",1)</v>
      </c>
      <c r="AG63">
        <v>1</v>
      </c>
      <c r="AH63">
        <v>1</v>
      </c>
    </row>
    <row r="64" ht="38.05" spans="1:34">
      <c r="A64">
        <v>1415</v>
      </c>
      <c r="B64" t="s">
        <v>241</v>
      </c>
      <c r="C64" s="3">
        <v>16</v>
      </c>
      <c r="D64" t="s">
        <v>242</v>
      </c>
      <c r="E64" t="s">
        <v>243</v>
      </c>
      <c r="L64" t="s">
        <v>309</v>
      </c>
      <c r="N64">
        <v>14</v>
      </c>
      <c r="O64" t="s">
        <v>26</v>
      </c>
      <c r="P64" t="s">
        <v>310</v>
      </c>
      <c r="Q64" t="s">
        <v>311</v>
      </c>
      <c r="R64">
        <v>5</v>
      </c>
      <c r="S64">
        <v>4</v>
      </c>
      <c r="T64" t="str">
        <f>_xlfn.DISPIMG("ID_86FBF6B98BD64F73B203149DF7A4E37D",1)</f>
        <v>=DISPIMG("ID_86FBF6B98BD64F73B203149DF7A4E37D",1)</v>
      </c>
      <c r="U64">
        <v>0</v>
      </c>
      <c r="V64">
        <v>1</v>
      </c>
      <c r="W64" t="s">
        <v>312</v>
      </c>
      <c r="X64">
        <v>4</v>
      </c>
      <c r="Y64" s="4">
        <v>4</v>
      </c>
      <c r="Z64" t="str">
        <f>_xlfn.DISPIMG("ID_16CA526AD57242648B5E47034713A2A1",1)</f>
        <v>=DISPIMG("ID_16CA526AD57242648B5E47034713A2A1",1)</v>
      </c>
      <c r="AA64">
        <v>1</v>
      </c>
      <c r="AB64">
        <v>1</v>
      </c>
      <c r="AC64" t="s">
        <v>308</v>
      </c>
      <c r="AD64">
        <v>5</v>
      </c>
      <c r="AE64">
        <v>4</v>
      </c>
      <c r="AF64" t="str">
        <f>_xlfn.DISPIMG("ID_89F9CC24409F46288ACB3665AF68367C",1)</f>
        <v>=DISPIMG("ID_89F9CC24409F46288ACB3665AF68367C",1)</v>
      </c>
      <c r="AG64">
        <f t="shared" ref="AG64:AG69" si="10">IF(AD64=AE64,1,0)</f>
        <v>0</v>
      </c>
      <c r="AH64">
        <f t="shared" ref="AH64:AH69" si="11">IF(OR(AND(AD64&gt;=3,AE64&gt;=3),AND(AD64&lt;3,AE64&lt;3)),1,0)</f>
        <v>1</v>
      </c>
    </row>
    <row r="65" ht="36.7" spans="1:34">
      <c r="A65">
        <v>1416</v>
      </c>
      <c r="B65" t="s">
        <v>241</v>
      </c>
      <c r="C65" s="3">
        <v>16</v>
      </c>
      <c r="D65" t="s">
        <v>242</v>
      </c>
      <c r="E65" t="s">
        <v>243</v>
      </c>
      <c r="L65" t="s">
        <v>313</v>
      </c>
      <c r="N65">
        <v>11</v>
      </c>
      <c r="O65" t="s">
        <v>26</v>
      </c>
      <c r="P65" t="s">
        <v>144</v>
      </c>
      <c r="Q65" t="s">
        <v>314</v>
      </c>
      <c r="R65">
        <v>4</v>
      </c>
      <c r="S65">
        <v>2</v>
      </c>
      <c r="T65" t="str">
        <f>_xlfn.DISPIMG("ID_70E5241B669A4140B7D53A73453579A2",1)</f>
        <v>=DISPIMG("ID_70E5241B669A4140B7D53A73453579A2",1)</v>
      </c>
      <c r="U65">
        <v>0</v>
      </c>
      <c r="V65">
        <v>0</v>
      </c>
      <c r="W65" t="s">
        <v>315</v>
      </c>
      <c r="X65">
        <v>3</v>
      </c>
      <c r="Y65" s="4">
        <v>4</v>
      </c>
      <c r="Z65" t="str">
        <f>_xlfn.DISPIMG("ID_4367A764AF4648F6ABF612B61B107696",1)</f>
        <v>=DISPIMG("ID_4367A764AF4648F6ABF612B61B107696",1)</v>
      </c>
      <c r="AA65">
        <v>0</v>
      </c>
      <c r="AB65">
        <v>1</v>
      </c>
      <c r="AC65" t="s">
        <v>316</v>
      </c>
      <c r="AD65">
        <v>4</v>
      </c>
      <c r="AE65">
        <v>3</v>
      </c>
      <c r="AF65" t="str">
        <f>_xlfn.DISPIMG("ID_8E065CECED7643B5BF03825081FD4EE7",1)</f>
        <v>=DISPIMG("ID_8E065CECED7643B5BF03825081FD4EE7",1)</v>
      </c>
      <c r="AG65">
        <f t="shared" si="10"/>
        <v>0</v>
      </c>
      <c r="AH65">
        <f t="shared" si="11"/>
        <v>1</v>
      </c>
    </row>
    <row r="66" ht="37.85" spans="1:34">
      <c r="A66">
        <v>1417</v>
      </c>
      <c r="B66" t="s">
        <v>241</v>
      </c>
      <c r="C66" s="3">
        <v>16</v>
      </c>
      <c r="D66" t="s">
        <v>242</v>
      </c>
      <c r="E66" t="s">
        <v>243</v>
      </c>
      <c r="L66" t="s">
        <v>317</v>
      </c>
      <c r="N66">
        <v>10</v>
      </c>
      <c r="O66" t="s">
        <v>26</v>
      </c>
      <c r="P66" t="s">
        <v>318</v>
      </c>
      <c r="Q66" t="s">
        <v>319</v>
      </c>
      <c r="R66">
        <v>3</v>
      </c>
      <c r="S66">
        <v>3</v>
      </c>
      <c r="T66" t="str">
        <f>_xlfn.DISPIMG("ID_C9774C0B567D4249904C352220409014",1)</f>
        <v>=DISPIMG("ID_C9774C0B567D4249904C352220409014",1)</v>
      </c>
      <c r="U66">
        <v>1</v>
      </c>
      <c r="V66">
        <v>1</v>
      </c>
      <c r="W66" t="s">
        <v>320</v>
      </c>
      <c r="X66">
        <v>4</v>
      </c>
      <c r="Y66" s="4">
        <v>4</v>
      </c>
      <c r="Z66" t="str">
        <f>_xlfn.DISPIMG("ID_336B6DB7E6FF4AC6A6148590CCE4DD77",1)</f>
        <v>=DISPIMG("ID_336B6DB7E6FF4AC6A6148590CCE4DD77",1)</v>
      </c>
      <c r="AA66">
        <v>1</v>
      </c>
      <c r="AB66">
        <v>1</v>
      </c>
      <c r="AC66" t="s">
        <v>321</v>
      </c>
      <c r="AD66">
        <v>3</v>
      </c>
      <c r="AE66">
        <v>2</v>
      </c>
      <c r="AF66" t="str">
        <f>_xlfn.DISPIMG("ID_A3C6B21065D84051B66CCC0673D9698D",1)</f>
        <v>=DISPIMG("ID_A3C6B21065D84051B66CCC0673D9698D",1)</v>
      </c>
      <c r="AG66">
        <f t="shared" si="10"/>
        <v>0</v>
      </c>
      <c r="AH66">
        <f t="shared" si="11"/>
        <v>0</v>
      </c>
    </row>
    <row r="67" ht="39.25" spans="1:34">
      <c r="A67">
        <v>1418</v>
      </c>
      <c r="B67" t="s">
        <v>241</v>
      </c>
      <c r="C67" s="3">
        <v>16</v>
      </c>
      <c r="D67" t="s">
        <v>242</v>
      </c>
      <c r="E67" t="s">
        <v>243</v>
      </c>
      <c r="L67" t="s">
        <v>317</v>
      </c>
      <c r="N67">
        <v>10</v>
      </c>
      <c r="O67" t="s">
        <v>26</v>
      </c>
      <c r="P67" t="s">
        <v>322</v>
      </c>
      <c r="Q67" t="s">
        <v>319</v>
      </c>
      <c r="R67">
        <v>3</v>
      </c>
      <c r="S67">
        <v>3</v>
      </c>
      <c r="T67" t="str">
        <f>_xlfn.DISPIMG("ID_C9774C0B567D4249904C352220409014",1)</f>
        <v>=DISPIMG("ID_C9774C0B567D4249904C352220409014",1)</v>
      </c>
      <c r="U67">
        <v>1</v>
      </c>
      <c r="V67">
        <v>1</v>
      </c>
      <c r="W67" t="s">
        <v>320</v>
      </c>
      <c r="X67">
        <v>4</v>
      </c>
      <c r="Y67" s="4">
        <v>3</v>
      </c>
      <c r="Z67" t="str">
        <f>_xlfn.DISPIMG("ID_053A5B0B59714D1CB959486546EB5981",1)</f>
        <v>=DISPIMG("ID_053A5B0B59714D1CB959486546EB5981",1)</v>
      </c>
      <c r="AA67">
        <v>0</v>
      </c>
      <c r="AB67">
        <v>1</v>
      </c>
      <c r="AC67" t="s">
        <v>321</v>
      </c>
      <c r="AD67">
        <v>3</v>
      </c>
      <c r="AE67">
        <v>2</v>
      </c>
      <c r="AF67" t="str">
        <f>_xlfn.DISPIMG("ID_108BCADE5CBE456ABAA8B45E52DF9C6A",1)</f>
        <v>=DISPIMG("ID_108BCADE5CBE456ABAA8B45E52DF9C6A",1)</v>
      </c>
      <c r="AG67">
        <f t="shared" si="10"/>
        <v>0</v>
      </c>
      <c r="AH67">
        <f t="shared" si="11"/>
        <v>0</v>
      </c>
    </row>
    <row r="68" ht="39.4" spans="1:34">
      <c r="A68">
        <v>1419</v>
      </c>
      <c r="B68" t="s">
        <v>241</v>
      </c>
      <c r="C68" s="3">
        <v>16</v>
      </c>
      <c r="D68" t="s">
        <v>242</v>
      </c>
      <c r="E68" t="s">
        <v>243</v>
      </c>
      <c r="L68" t="s">
        <v>323</v>
      </c>
      <c r="N68">
        <v>8</v>
      </c>
      <c r="O68" t="s">
        <v>180</v>
      </c>
      <c r="P68" t="s">
        <v>324</v>
      </c>
      <c r="Q68" t="s">
        <v>325</v>
      </c>
      <c r="R68">
        <v>3</v>
      </c>
      <c r="S68">
        <v>4</v>
      </c>
      <c r="T68" t="str">
        <f>_xlfn.DISPIMG("ID_AEA8B78124774DD0BE2FAC0CE31F7895",1)</f>
        <v>=DISPIMG("ID_AEA8B78124774DD0BE2FAC0CE31F7895",1)</v>
      </c>
      <c r="U68">
        <v>1</v>
      </c>
      <c r="V68">
        <v>1</v>
      </c>
      <c r="W68" t="s">
        <v>326</v>
      </c>
      <c r="X68">
        <v>3</v>
      </c>
      <c r="Y68" s="4">
        <v>3</v>
      </c>
      <c r="Z68" t="str">
        <f>_xlfn.DISPIMG("ID_523452C79A2144F4AFC7CD0B6710D5C9",1)</f>
        <v>=DISPIMG("ID_523452C79A2144F4AFC7CD0B6710D5C9",1)</v>
      </c>
      <c r="AA68">
        <v>1</v>
      </c>
      <c r="AB68">
        <v>1</v>
      </c>
      <c r="AC68" t="s">
        <v>327</v>
      </c>
      <c r="AD68">
        <v>3</v>
      </c>
      <c r="AE68">
        <v>1</v>
      </c>
      <c r="AF68" t="str">
        <f>_xlfn.DISPIMG("ID_54D9D8485CAE4CD1B7E4A1222D898D79",1)</f>
        <v>=DISPIMG("ID_54D9D8485CAE4CD1B7E4A1222D898D79",1)</v>
      </c>
      <c r="AG68">
        <f t="shared" si="10"/>
        <v>0</v>
      </c>
      <c r="AH68">
        <f t="shared" si="11"/>
        <v>0</v>
      </c>
    </row>
    <row r="69" ht="39" spans="1:34">
      <c r="A69">
        <v>1420</v>
      </c>
      <c r="B69" t="s">
        <v>241</v>
      </c>
      <c r="C69" s="3">
        <v>16</v>
      </c>
      <c r="D69" t="s">
        <v>242</v>
      </c>
      <c r="E69" t="s">
        <v>243</v>
      </c>
      <c r="L69" t="s">
        <v>328</v>
      </c>
      <c r="N69">
        <v>15</v>
      </c>
      <c r="O69" t="s">
        <v>26</v>
      </c>
      <c r="P69" t="s">
        <v>329</v>
      </c>
      <c r="Q69" t="s">
        <v>330</v>
      </c>
      <c r="R69">
        <v>5</v>
      </c>
      <c r="S69">
        <v>2</v>
      </c>
      <c r="T69" t="str">
        <f>_xlfn.DISPIMG("ID_56DCF41A40E94A2BA0DF4F8CBC66ED87",1)</f>
        <v>=DISPIMG("ID_56DCF41A40E94A2BA0DF4F8CBC66ED87",1)</v>
      </c>
      <c r="U69">
        <v>0</v>
      </c>
      <c r="V69">
        <v>0</v>
      </c>
      <c r="W69" t="s">
        <v>331</v>
      </c>
      <c r="X69">
        <v>5</v>
      </c>
      <c r="Y69" s="4">
        <v>4</v>
      </c>
      <c r="Z69" t="str">
        <f>_xlfn.DISPIMG("ID_023938FE3F814DBB8DA306AE8B10F775",1)</f>
        <v>=DISPIMG("ID_023938FE3F814DBB8DA306AE8B10F775",1)</v>
      </c>
      <c r="AA69">
        <v>0</v>
      </c>
      <c r="AB69">
        <v>1</v>
      </c>
      <c r="AC69" t="s">
        <v>332</v>
      </c>
      <c r="AD69">
        <v>5</v>
      </c>
      <c r="AE69">
        <v>4</v>
      </c>
      <c r="AF69" t="str">
        <f>_xlfn.DISPIMG("ID_D92E9340885547499DA3676AFF58D545",1)</f>
        <v>=DISPIMG("ID_D92E9340885547499DA3676AFF58D545",1)</v>
      </c>
      <c r="AG69">
        <f t="shared" si="10"/>
        <v>0</v>
      </c>
      <c r="AH69">
        <f t="shared" si="11"/>
        <v>1</v>
      </c>
    </row>
    <row r="70" ht="40.35" spans="1:34">
      <c r="A70">
        <v>1421</v>
      </c>
      <c r="B70" t="s">
        <v>241</v>
      </c>
      <c r="C70" s="3">
        <v>16</v>
      </c>
      <c r="D70" t="s">
        <v>242</v>
      </c>
      <c r="E70" t="s">
        <v>243</v>
      </c>
      <c r="L70" t="s">
        <v>333</v>
      </c>
      <c r="N70">
        <v>9</v>
      </c>
      <c r="O70" t="s">
        <v>26</v>
      </c>
      <c r="P70" t="s">
        <v>334</v>
      </c>
      <c r="Q70" t="s">
        <v>335</v>
      </c>
      <c r="R70">
        <v>3</v>
      </c>
      <c r="S70">
        <v>3</v>
      </c>
      <c r="T70" t="str">
        <f>_xlfn.DISPIMG("ID_1EF5A19587804B68B8435950661C6C1F",1)</f>
        <v>=DISPIMG("ID_1EF5A19587804B68B8435950661C6C1F",1)</v>
      </c>
      <c r="U70">
        <v>1</v>
      </c>
      <c r="V70">
        <v>1</v>
      </c>
      <c r="W70" t="s">
        <v>336</v>
      </c>
      <c r="X70">
        <v>3</v>
      </c>
      <c r="Y70" s="4">
        <v>4</v>
      </c>
      <c r="Z70" t="str">
        <f>_xlfn.DISPIMG("ID_698C90B9E3CA432187C09F389012414D",1)</f>
        <v>=DISPIMG("ID_698C90B9E3CA432187C09F389012414D",1)</v>
      </c>
      <c r="AA70">
        <v>0</v>
      </c>
      <c r="AB70">
        <v>1</v>
      </c>
      <c r="AC70" t="s">
        <v>337</v>
      </c>
      <c r="AD70">
        <v>3</v>
      </c>
      <c r="AE70">
        <v>3</v>
      </c>
      <c r="AF70" t="str">
        <f>_xlfn.DISPIMG("ID_7D9E8133C25B41FB9B389C098B12A577",1)</f>
        <v>=DISPIMG("ID_7D9E8133C25B41FB9B389C098B12A577",1)</v>
      </c>
      <c r="AG70">
        <v>1</v>
      </c>
      <c r="AH70">
        <v>1</v>
      </c>
    </row>
    <row r="71" ht="38.1" spans="1:34">
      <c r="A71">
        <v>1422</v>
      </c>
      <c r="B71" t="s">
        <v>241</v>
      </c>
      <c r="C71" s="3">
        <v>16</v>
      </c>
      <c r="D71" t="s">
        <v>242</v>
      </c>
      <c r="E71" t="s">
        <v>243</v>
      </c>
      <c r="L71" t="s">
        <v>338</v>
      </c>
      <c r="N71">
        <v>3</v>
      </c>
      <c r="O71" t="s">
        <v>180</v>
      </c>
      <c r="P71" t="s">
        <v>339</v>
      </c>
      <c r="Q71" t="s">
        <v>340</v>
      </c>
      <c r="R71">
        <v>1</v>
      </c>
      <c r="S71">
        <v>3</v>
      </c>
      <c r="T71" t="str">
        <f>_xlfn.DISPIMG("ID_1EF5A19587804B68B8435950661C6C1F",1)</f>
        <v>=DISPIMG("ID_1EF5A19587804B68B8435950661C6C1F",1)</v>
      </c>
      <c r="U71">
        <v>0</v>
      </c>
      <c r="V71">
        <v>0</v>
      </c>
      <c r="W71" t="s">
        <v>341</v>
      </c>
      <c r="X71">
        <v>1</v>
      </c>
      <c r="Y71" s="4">
        <v>3</v>
      </c>
      <c r="Z71" t="str">
        <f>_xlfn.DISPIMG("ID_EE9677F603A846FEB548F5D295DE3760",1)</f>
        <v>=DISPIMG("ID_EE9677F603A846FEB548F5D295DE3760",1)</v>
      </c>
      <c r="AA71">
        <v>1</v>
      </c>
      <c r="AB71">
        <v>0</v>
      </c>
      <c r="AC71" t="s">
        <v>342</v>
      </c>
      <c r="AD71">
        <v>1</v>
      </c>
      <c r="AE71">
        <v>2</v>
      </c>
      <c r="AF71" t="str">
        <f>_xlfn.DISPIMG("ID_7D4E659472A142FA87CB0EE5B1D7B768",1)</f>
        <v>=DISPIMG("ID_7D4E659472A142FA87CB0EE5B1D7B768",1)</v>
      </c>
      <c r="AG71">
        <f t="shared" ref="AG71:AG73" si="12">IF(AD71=AE71,1,0)</f>
        <v>0</v>
      </c>
      <c r="AH71">
        <f t="shared" ref="AH71:AH73" si="13">IF(OR(AND(AD71&gt;=3,AE71&gt;=3),AND(AD71&lt;3,AE71&lt;3)),1,0)</f>
        <v>1</v>
      </c>
    </row>
    <row r="72" ht="41.3" spans="1:34">
      <c r="A72">
        <v>1423</v>
      </c>
      <c r="B72" t="s">
        <v>241</v>
      </c>
      <c r="C72" s="3">
        <v>16</v>
      </c>
      <c r="D72" t="s">
        <v>242</v>
      </c>
      <c r="E72" t="s">
        <v>243</v>
      </c>
      <c r="L72" t="s">
        <v>343</v>
      </c>
      <c r="N72">
        <v>9</v>
      </c>
      <c r="O72" t="s">
        <v>26</v>
      </c>
      <c r="P72" t="s">
        <v>334</v>
      </c>
      <c r="Q72" t="s">
        <v>344</v>
      </c>
      <c r="R72">
        <v>3</v>
      </c>
      <c r="S72">
        <v>4</v>
      </c>
      <c r="T72" t="str">
        <f>_xlfn.DISPIMG("ID_9BAB39748595447D96371D3DF02B699B",1)</f>
        <v>=DISPIMG("ID_9BAB39748595447D96371D3DF02B699B",1)</v>
      </c>
      <c r="U72">
        <v>0</v>
      </c>
      <c r="V72">
        <v>1</v>
      </c>
      <c r="W72" t="s">
        <v>345</v>
      </c>
      <c r="X72">
        <v>3</v>
      </c>
      <c r="Y72" s="4">
        <v>3</v>
      </c>
      <c r="Z72" t="str">
        <f>_xlfn.DISPIMG("ID_DDAF34F4496A4AA8891BA5DA60A1E3D1",1)</f>
        <v>=DISPIMG("ID_DDAF34F4496A4AA8891BA5DA60A1E3D1",1)</v>
      </c>
      <c r="AA72">
        <v>1</v>
      </c>
      <c r="AB72">
        <v>1</v>
      </c>
      <c r="AC72" t="s">
        <v>346</v>
      </c>
      <c r="AD72">
        <v>3</v>
      </c>
      <c r="AE72">
        <v>2</v>
      </c>
      <c r="AF72" t="str">
        <f>_xlfn.DISPIMG("ID_5127D6CDF72C4A69BACC897A12F532C1",1)</f>
        <v>=DISPIMG("ID_5127D6CDF72C4A69BACC897A12F532C1",1)</v>
      </c>
      <c r="AG72">
        <f t="shared" si="12"/>
        <v>0</v>
      </c>
      <c r="AH72">
        <f t="shared" si="13"/>
        <v>0</v>
      </c>
    </row>
    <row r="73" ht="36.3" spans="1:34">
      <c r="A73">
        <v>1424</v>
      </c>
      <c r="B73" t="s">
        <v>241</v>
      </c>
      <c r="C73" s="3">
        <v>16</v>
      </c>
      <c r="D73" t="s">
        <v>242</v>
      </c>
      <c r="E73" t="s">
        <v>243</v>
      </c>
      <c r="L73" t="s">
        <v>347</v>
      </c>
      <c r="N73">
        <v>13</v>
      </c>
      <c r="O73" t="s">
        <v>26</v>
      </c>
      <c r="P73" t="s">
        <v>348</v>
      </c>
      <c r="Q73" t="s">
        <v>349</v>
      </c>
      <c r="R73">
        <v>5</v>
      </c>
      <c r="S73">
        <v>4</v>
      </c>
      <c r="T73" t="str">
        <f>_xlfn.DISPIMG("ID_4B38E14FC12946999D26E40CA159B29B",1)</f>
        <v>=DISPIMG("ID_4B38E14FC12946999D26E40CA159B29B",1)</v>
      </c>
      <c r="U73">
        <v>0</v>
      </c>
      <c r="V73">
        <v>1</v>
      </c>
      <c r="W73" t="s">
        <v>350</v>
      </c>
      <c r="X73">
        <v>4</v>
      </c>
      <c r="Y73" s="4">
        <v>4</v>
      </c>
      <c r="Z73" t="str">
        <f>_xlfn.DISPIMG("ID_71B4EBE9F4CE4268B653935F857EC700",1)</f>
        <v>=DISPIMG("ID_71B4EBE9F4CE4268B653935F857EC700",1)</v>
      </c>
      <c r="AA73">
        <v>1</v>
      </c>
      <c r="AB73">
        <v>1</v>
      </c>
      <c r="AC73" t="s">
        <v>351</v>
      </c>
      <c r="AD73">
        <v>4</v>
      </c>
      <c r="AE73">
        <v>3</v>
      </c>
      <c r="AF73" t="str">
        <f>_xlfn.DISPIMG("ID_01E3427EE1094669B7483E3FAB6560D0",1)</f>
        <v>=DISPIMG("ID_01E3427EE1094669B7483E3FAB6560D0",1)</v>
      </c>
      <c r="AG73">
        <f t="shared" si="12"/>
        <v>0</v>
      </c>
      <c r="AH73">
        <f t="shared" si="13"/>
        <v>1</v>
      </c>
    </row>
    <row r="74" spans="1:30">
      <c r="A74">
        <v>235</v>
      </c>
      <c r="B74" t="s">
        <v>22</v>
      </c>
      <c r="C74" s="3">
        <v>13</v>
      </c>
      <c r="D74" t="s">
        <v>23</v>
      </c>
      <c r="E74" t="s">
        <v>24</v>
      </c>
      <c r="L74" t="s">
        <v>352</v>
      </c>
      <c r="N74">
        <v>9</v>
      </c>
      <c r="O74" t="s">
        <v>26</v>
      </c>
      <c r="P74" t="s">
        <v>91</v>
      </c>
      <c r="Q74" t="s">
        <v>353</v>
      </c>
      <c r="R74">
        <v>3</v>
      </c>
      <c r="W74" t="s">
        <v>354</v>
      </c>
      <c r="X74">
        <v>3</v>
      </c>
      <c r="AC74" t="s">
        <v>55</v>
      </c>
      <c r="AD74">
        <v>3</v>
      </c>
    </row>
    <row r="75" spans="1:30">
      <c r="A75">
        <v>236</v>
      </c>
      <c r="B75" t="s">
        <v>22</v>
      </c>
      <c r="C75" s="3">
        <v>13</v>
      </c>
      <c r="D75" t="s">
        <v>23</v>
      </c>
      <c r="E75" t="s">
        <v>24</v>
      </c>
      <c r="L75" t="s">
        <v>355</v>
      </c>
      <c r="N75">
        <v>9</v>
      </c>
      <c r="O75" t="s">
        <v>26</v>
      </c>
      <c r="P75" t="s">
        <v>91</v>
      </c>
      <c r="Q75" t="s">
        <v>356</v>
      </c>
      <c r="R75">
        <v>4</v>
      </c>
      <c r="W75" t="s">
        <v>357</v>
      </c>
      <c r="X75">
        <v>4</v>
      </c>
      <c r="AC75" t="s">
        <v>108</v>
      </c>
      <c r="AD75">
        <v>1</v>
      </c>
    </row>
    <row r="76" spans="1:30">
      <c r="A76">
        <v>237</v>
      </c>
      <c r="B76" t="s">
        <v>22</v>
      </c>
      <c r="C76" s="3">
        <v>13</v>
      </c>
      <c r="D76" t="s">
        <v>23</v>
      </c>
      <c r="E76" t="s">
        <v>24</v>
      </c>
      <c r="L76" t="s">
        <v>358</v>
      </c>
      <c r="N76">
        <v>14</v>
      </c>
      <c r="O76" t="s">
        <v>42</v>
      </c>
      <c r="P76" t="s">
        <v>157</v>
      </c>
      <c r="Q76" t="s">
        <v>359</v>
      </c>
      <c r="R76">
        <v>5</v>
      </c>
      <c r="W76" t="s">
        <v>64</v>
      </c>
      <c r="X76">
        <v>5</v>
      </c>
      <c r="AC76" t="s">
        <v>360</v>
      </c>
      <c r="AD76">
        <v>2</v>
      </c>
    </row>
    <row r="77" spans="1:30">
      <c r="A77">
        <v>238</v>
      </c>
      <c r="B77" t="s">
        <v>22</v>
      </c>
      <c r="C77" s="3">
        <v>13</v>
      </c>
      <c r="D77" t="s">
        <v>23</v>
      </c>
      <c r="E77" t="s">
        <v>24</v>
      </c>
      <c r="L77" t="s">
        <v>66</v>
      </c>
      <c r="N77">
        <v>10</v>
      </c>
      <c r="O77" t="s">
        <v>26</v>
      </c>
      <c r="P77" t="s">
        <v>27</v>
      </c>
      <c r="Q77" t="s">
        <v>361</v>
      </c>
      <c r="R77">
        <v>4</v>
      </c>
      <c r="W77" t="s">
        <v>362</v>
      </c>
      <c r="X77">
        <v>3</v>
      </c>
      <c r="AC77" t="s">
        <v>69</v>
      </c>
      <c r="AD77">
        <v>3</v>
      </c>
    </row>
    <row r="78" spans="1:30">
      <c r="A78">
        <v>239</v>
      </c>
      <c r="B78" t="s">
        <v>22</v>
      </c>
      <c r="C78" s="3">
        <v>13</v>
      </c>
      <c r="D78" t="s">
        <v>23</v>
      </c>
      <c r="E78" t="s">
        <v>24</v>
      </c>
      <c r="L78" t="s">
        <v>363</v>
      </c>
      <c r="N78">
        <v>8</v>
      </c>
      <c r="O78" t="s">
        <v>26</v>
      </c>
      <c r="P78" t="s">
        <v>91</v>
      </c>
      <c r="Q78" t="s">
        <v>72</v>
      </c>
      <c r="R78">
        <v>3</v>
      </c>
      <c r="W78" t="s">
        <v>364</v>
      </c>
      <c r="X78">
        <v>3</v>
      </c>
      <c r="AC78" t="s">
        <v>365</v>
      </c>
      <c r="AD78">
        <v>2</v>
      </c>
    </row>
    <row r="79" spans="1:30">
      <c r="A79">
        <v>240</v>
      </c>
      <c r="B79" t="s">
        <v>22</v>
      </c>
      <c r="C79" s="3">
        <v>13</v>
      </c>
      <c r="D79" t="s">
        <v>23</v>
      </c>
      <c r="E79" t="s">
        <v>24</v>
      </c>
      <c r="L79" t="s">
        <v>366</v>
      </c>
      <c r="N79">
        <v>14</v>
      </c>
      <c r="O79" t="s">
        <v>42</v>
      </c>
      <c r="P79" t="s">
        <v>157</v>
      </c>
      <c r="Q79" t="s">
        <v>367</v>
      </c>
      <c r="R79">
        <v>4</v>
      </c>
      <c r="W79" t="s">
        <v>368</v>
      </c>
      <c r="X79">
        <v>5</v>
      </c>
      <c r="AC79" t="s">
        <v>79</v>
      </c>
      <c r="AD79">
        <v>5</v>
      </c>
    </row>
    <row r="80" spans="1:30">
      <c r="A80">
        <v>241</v>
      </c>
      <c r="B80" t="s">
        <v>22</v>
      </c>
      <c r="C80" s="3">
        <v>13</v>
      </c>
      <c r="D80" t="s">
        <v>23</v>
      </c>
      <c r="E80" t="s">
        <v>24</v>
      </c>
      <c r="L80" t="s">
        <v>369</v>
      </c>
      <c r="N80">
        <v>15</v>
      </c>
      <c r="O80" t="s">
        <v>42</v>
      </c>
      <c r="P80" t="s">
        <v>157</v>
      </c>
      <c r="Q80" t="s">
        <v>370</v>
      </c>
      <c r="R80">
        <v>5</v>
      </c>
      <c r="W80" t="s">
        <v>371</v>
      </c>
      <c r="X80">
        <v>5</v>
      </c>
      <c r="AC80" t="s">
        <v>372</v>
      </c>
      <c r="AD80">
        <v>2</v>
      </c>
    </row>
    <row r="81" spans="1:30">
      <c r="A81">
        <v>242</v>
      </c>
      <c r="B81" t="s">
        <v>22</v>
      </c>
      <c r="C81" s="3">
        <v>13</v>
      </c>
      <c r="D81" t="s">
        <v>23</v>
      </c>
      <c r="E81" t="s">
        <v>24</v>
      </c>
      <c r="L81" t="s">
        <v>373</v>
      </c>
      <c r="N81">
        <v>15</v>
      </c>
      <c r="O81" t="s">
        <v>42</v>
      </c>
      <c r="P81" t="s">
        <v>157</v>
      </c>
      <c r="Q81" t="s">
        <v>374</v>
      </c>
      <c r="R81">
        <v>5</v>
      </c>
      <c r="W81" t="s">
        <v>375</v>
      </c>
      <c r="X81">
        <v>5</v>
      </c>
      <c r="AC81" t="s">
        <v>376</v>
      </c>
      <c r="AD81">
        <v>5</v>
      </c>
    </row>
    <row r="82" spans="1:30">
      <c r="A82">
        <v>243</v>
      </c>
      <c r="B82" t="s">
        <v>22</v>
      </c>
      <c r="C82" s="3">
        <v>13</v>
      </c>
      <c r="D82" t="s">
        <v>23</v>
      </c>
      <c r="E82" t="s">
        <v>24</v>
      </c>
      <c r="L82" t="s">
        <v>377</v>
      </c>
      <c r="N82">
        <v>9</v>
      </c>
      <c r="O82" t="s">
        <v>26</v>
      </c>
      <c r="P82" t="s">
        <v>91</v>
      </c>
      <c r="Q82" t="s">
        <v>92</v>
      </c>
      <c r="R82">
        <v>3</v>
      </c>
      <c r="W82" t="s">
        <v>378</v>
      </c>
      <c r="X82">
        <v>3</v>
      </c>
      <c r="AC82" t="s">
        <v>379</v>
      </c>
      <c r="AD82">
        <v>3</v>
      </c>
    </row>
    <row r="83" spans="1:30">
      <c r="A83">
        <v>244</v>
      </c>
      <c r="B83" t="s">
        <v>22</v>
      </c>
      <c r="C83" s="3">
        <v>13</v>
      </c>
      <c r="D83" t="s">
        <v>23</v>
      </c>
      <c r="E83" t="s">
        <v>24</v>
      </c>
      <c r="L83" t="s">
        <v>95</v>
      </c>
      <c r="N83">
        <v>10</v>
      </c>
      <c r="O83" t="s">
        <v>26</v>
      </c>
      <c r="P83" t="s">
        <v>27</v>
      </c>
      <c r="Q83" t="s">
        <v>96</v>
      </c>
      <c r="R83">
        <v>3</v>
      </c>
      <c r="W83" t="s">
        <v>97</v>
      </c>
      <c r="X83">
        <v>4</v>
      </c>
      <c r="AC83" t="s">
        <v>98</v>
      </c>
      <c r="AD83">
        <v>4</v>
      </c>
    </row>
    <row r="84" spans="1:30">
      <c r="A84">
        <v>245</v>
      </c>
      <c r="B84" t="s">
        <v>22</v>
      </c>
      <c r="C84" s="3">
        <v>13</v>
      </c>
      <c r="D84" t="s">
        <v>23</v>
      </c>
      <c r="E84" t="s">
        <v>24</v>
      </c>
      <c r="L84" t="s">
        <v>380</v>
      </c>
      <c r="N84">
        <v>13</v>
      </c>
      <c r="O84" t="s">
        <v>100</v>
      </c>
      <c r="P84" t="s">
        <v>381</v>
      </c>
      <c r="Q84" t="s">
        <v>382</v>
      </c>
      <c r="R84">
        <v>4</v>
      </c>
      <c r="W84" t="s">
        <v>383</v>
      </c>
      <c r="X84">
        <v>5</v>
      </c>
      <c r="AC84" t="s">
        <v>104</v>
      </c>
      <c r="AD84">
        <v>4</v>
      </c>
    </row>
    <row r="85" spans="1:30">
      <c r="A85">
        <v>246</v>
      </c>
      <c r="B85" t="s">
        <v>22</v>
      </c>
      <c r="C85" s="3">
        <v>13</v>
      </c>
      <c r="D85" t="s">
        <v>23</v>
      </c>
      <c r="E85" t="s">
        <v>24</v>
      </c>
      <c r="L85" t="s">
        <v>384</v>
      </c>
      <c r="N85">
        <v>9</v>
      </c>
      <c r="O85" t="s">
        <v>26</v>
      </c>
      <c r="P85" t="s">
        <v>27</v>
      </c>
      <c r="Q85" t="s">
        <v>385</v>
      </c>
      <c r="R85">
        <v>4</v>
      </c>
      <c r="W85" t="s">
        <v>386</v>
      </c>
      <c r="X85">
        <v>4</v>
      </c>
      <c r="AC85" t="s">
        <v>108</v>
      </c>
      <c r="AD85">
        <v>1</v>
      </c>
    </row>
    <row r="86" spans="1:30">
      <c r="A86">
        <v>247</v>
      </c>
      <c r="B86" t="s">
        <v>22</v>
      </c>
      <c r="C86" s="3">
        <v>13</v>
      </c>
      <c r="D86" t="s">
        <v>23</v>
      </c>
      <c r="E86" t="s">
        <v>24</v>
      </c>
      <c r="L86" t="s">
        <v>387</v>
      </c>
      <c r="N86">
        <v>14</v>
      </c>
      <c r="O86" t="s">
        <v>42</v>
      </c>
      <c r="P86" t="s">
        <v>110</v>
      </c>
      <c r="Q86" t="s">
        <v>388</v>
      </c>
      <c r="R86">
        <v>5</v>
      </c>
      <c r="W86" t="s">
        <v>112</v>
      </c>
      <c r="X86">
        <v>4</v>
      </c>
      <c r="AC86" t="s">
        <v>113</v>
      </c>
      <c r="AD86">
        <v>5</v>
      </c>
    </row>
    <row r="87" spans="1:30">
      <c r="A87">
        <v>248</v>
      </c>
      <c r="B87" t="s">
        <v>22</v>
      </c>
      <c r="C87" s="3">
        <v>13</v>
      </c>
      <c r="D87" t="s">
        <v>23</v>
      </c>
      <c r="E87" t="s">
        <v>24</v>
      </c>
      <c r="L87" t="s">
        <v>389</v>
      </c>
      <c r="N87">
        <v>14</v>
      </c>
      <c r="O87" t="s">
        <v>42</v>
      </c>
      <c r="P87" t="s">
        <v>157</v>
      </c>
      <c r="Q87" t="s">
        <v>390</v>
      </c>
      <c r="R87">
        <v>4</v>
      </c>
      <c r="W87" t="s">
        <v>117</v>
      </c>
      <c r="X87">
        <v>5</v>
      </c>
      <c r="AC87" t="s">
        <v>118</v>
      </c>
      <c r="AD87">
        <v>2</v>
      </c>
    </row>
    <row r="88" spans="1:30">
      <c r="A88">
        <v>301</v>
      </c>
      <c r="B88" t="s">
        <v>119</v>
      </c>
      <c r="C88" s="3">
        <v>12</v>
      </c>
      <c r="D88" t="s">
        <v>120</v>
      </c>
      <c r="E88" t="s">
        <v>121</v>
      </c>
      <c r="L88" t="s">
        <v>391</v>
      </c>
      <c r="N88">
        <v>11</v>
      </c>
      <c r="O88" t="s">
        <v>26</v>
      </c>
      <c r="P88" t="s">
        <v>27</v>
      </c>
      <c r="Q88" t="s">
        <v>392</v>
      </c>
      <c r="R88">
        <v>2</v>
      </c>
      <c r="W88" t="s">
        <v>393</v>
      </c>
      <c r="X88">
        <v>3</v>
      </c>
      <c r="AC88" t="s">
        <v>394</v>
      </c>
      <c r="AD88">
        <v>4</v>
      </c>
    </row>
    <row r="89" spans="1:30">
      <c r="A89">
        <v>302</v>
      </c>
      <c r="B89" t="s">
        <v>119</v>
      </c>
      <c r="C89" s="3">
        <v>12</v>
      </c>
      <c r="D89" t="s">
        <v>120</v>
      </c>
      <c r="E89" t="s">
        <v>121</v>
      </c>
      <c r="L89" t="s">
        <v>395</v>
      </c>
      <c r="N89">
        <v>9</v>
      </c>
      <c r="O89" t="s">
        <v>26</v>
      </c>
      <c r="P89" t="s">
        <v>27</v>
      </c>
      <c r="Q89" t="s">
        <v>127</v>
      </c>
      <c r="R89">
        <v>3</v>
      </c>
      <c r="W89" t="s">
        <v>396</v>
      </c>
      <c r="X89">
        <v>3</v>
      </c>
      <c r="AC89" t="s">
        <v>397</v>
      </c>
      <c r="AD89">
        <v>3</v>
      </c>
    </row>
    <row r="90" spans="1:30">
      <c r="A90">
        <v>303</v>
      </c>
      <c r="B90" t="s">
        <v>119</v>
      </c>
      <c r="C90" s="3">
        <v>12</v>
      </c>
      <c r="D90" t="s">
        <v>120</v>
      </c>
      <c r="E90" t="s">
        <v>121</v>
      </c>
      <c r="L90" t="s">
        <v>398</v>
      </c>
      <c r="N90">
        <v>10</v>
      </c>
      <c r="O90" t="s">
        <v>26</v>
      </c>
      <c r="P90" t="s">
        <v>27</v>
      </c>
      <c r="Q90" t="s">
        <v>399</v>
      </c>
      <c r="R90">
        <v>3</v>
      </c>
      <c r="W90" t="s">
        <v>400</v>
      </c>
      <c r="X90">
        <v>4</v>
      </c>
      <c r="AC90" t="s">
        <v>401</v>
      </c>
      <c r="AD90">
        <v>3</v>
      </c>
    </row>
    <row r="91" spans="1:30">
      <c r="A91">
        <v>304</v>
      </c>
      <c r="B91" t="s">
        <v>119</v>
      </c>
      <c r="C91" s="3">
        <v>12</v>
      </c>
      <c r="D91" t="s">
        <v>120</v>
      </c>
      <c r="E91" t="s">
        <v>121</v>
      </c>
      <c r="L91" t="s">
        <v>402</v>
      </c>
      <c r="N91">
        <v>8</v>
      </c>
      <c r="O91" t="s">
        <v>26</v>
      </c>
      <c r="P91" t="s">
        <v>71</v>
      </c>
      <c r="Q91" t="s">
        <v>403</v>
      </c>
      <c r="R91">
        <v>3</v>
      </c>
      <c r="W91" t="s">
        <v>404</v>
      </c>
      <c r="X91">
        <v>3</v>
      </c>
      <c r="AC91" t="s">
        <v>138</v>
      </c>
      <c r="AD91">
        <v>3</v>
      </c>
    </row>
    <row r="92" spans="1:30">
      <c r="A92">
        <v>305</v>
      </c>
      <c r="B92" t="s">
        <v>119</v>
      </c>
      <c r="C92" s="3">
        <v>12</v>
      </c>
      <c r="D92" t="s">
        <v>120</v>
      </c>
      <c r="E92" t="s">
        <v>121</v>
      </c>
      <c r="L92" t="s">
        <v>405</v>
      </c>
      <c r="N92">
        <v>9</v>
      </c>
      <c r="O92" t="s">
        <v>26</v>
      </c>
      <c r="P92" t="s">
        <v>135</v>
      </c>
      <c r="Q92" t="s">
        <v>406</v>
      </c>
      <c r="R92">
        <v>3</v>
      </c>
      <c r="W92" t="s">
        <v>141</v>
      </c>
      <c r="X92">
        <v>3</v>
      </c>
      <c r="AC92" t="s">
        <v>142</v>
      </c>
      <c r="AD92">
        <v>3</v>
      </c>
    </row>
    <row r="93" spans="1:30">
      <c r="A93">
        <v>306</v>
      </c>
      <c r="B93" t="s">
        <v>119</v>
      </c>
      <c r="C93" s="3">
        <v>12</v>
      </c>
      <c r="D93" t="s">
        <v>120</v>
      </c>
      <c r="E93" t="s">
        <v>121</v>
      </c>
      <c r="L93" t="s">
        <v>407</v>
      </c>
      <c r="N93">
        <v>12</v>
      </c>
      <c r="O93" t="s">
        <v>26</v>
      </c>
      <c r="P93" t="s">
        <v>27</v>
      </c>
      <c r="Q93" t="s">
        <v>408</v>
      </c>
      <c r="R93">
        <v>4</v>
      </c>
      <c r="W93" t="s">
        <v>409</v>
      </c>
      <c r="X93">
        <v>4</v>
      </c>
      <c r="AC93" t="s">
        <v>147</v>
      </c>
      <c r="AD93">
        <v>4</v>
      </c>
    </row>
    <row r="94" spans="1:30">
      <c r="A94">
        <v>307</v>
      </c>
      <c r="B94" t="s">
        <v>119</v>
      </c>
      <c r="C94" s="3">
        <v>12</v>
      </c>
      <c r="D94" t="s">
        <v>120</v>
      </c>
      <c r="E94" t="s">
        <v>121</v>
      </c>
      <c r="L94" t="s">
        <v>410</v>
      </c>
      <c r="N94">
        <v>9</v>
      </c>
      <c r="O94" t="s">
        <v>26</v>
      </c>
      <c r="P94" t="s">
        <v>135</v>
      </c>
      <c r="Q94" t="s">
        <v>411</v>
      </c>
      <c r="R94">
        <v>3</v>
      </c>
      <c r="W94" t="s">
        <v>412</v>
      </c>
      <c r="X94">
        <v>3</v>
      </c>
      <c r="AC94" t="s">
        <v>151</v>
      </c>
      <c r="AD94">
        <v>3</v>
      </c>
    </row>
    <row r="95" spans="1:30">
      <c r="A95">
        <v>308</v>
      </c>
      <c r="B95" t="s">
        <v>119</v>
      </c>
      <c r="C95" s="3">
        <v>12</v>
      </c>
      <c r="D95" t="s">
        <v>120</v>
      </c>
      <c r="E95" t="s">
        <v>121</v>
      </c>
      <c r="L95" t="s">
        <v>413</v>
      </c>
      <c r="N95">
        <v>9</v>
      </c>
      <c r="O95" t="s">
        <v>26</v>
      </c>
      <c r="P95" t="s">
        <v>135</v>
      </c>
      <c r="Q95" t="s">
        <v>414</v>
      </c>
      <c r="R95">
        <v>3</v>
      </c>
      <c r="W95" t="s">
        <v>415</v>
      </c>
      <c r="X95">
        <v>3</v>
      </c>
      <c r="AC95" t="s">
        <v>155</v>
      </c>
      <c r="AD95">
        <v>3</v>
      </c>
    </row>
    <row r="96" spans="1:30">
      <c r="A96">
        <v>309</v>
      </c>
      <c r="B96" t="s">
        <v>119</v>
      </c>
      <c r="C96" s="3">
        <v>12</v>
      </c>
      <c r="D96" t="s">
        <v>120</v>
      </c>
      <c r="E96" t="s">
        <v>121</v>
      </c>
      <c r="L96" t="s">
        <v>156</v>
      </c>
      <c r="N96">
        <v>14</v>
      </c>
      <c r="O96" t="s">
        <v>42</v>
      </c>
      <c r="P96" t="s">
        <v>157</v>
      </c>
      <c r="Q96" t="s">
        <v>158</v>
      </c>
      <c r="R96">
        <v>2</v>
      </c>
      <c r="W96" t="s">
        <v>416</v>
      </c>
      <c r="X96">
        <v>5</v>
      </c>
      <c r="AC96" t="s">
        <v>160</v>
      </c>
      <c r="AD96">
        <v>5</v>
      </c>
    </row>
    <row r="97" spans="1:30">
      <c r="A97">
        <v>310</v>
      </c>
      <c r="B97" t="s">
        <v>119</v>
      </c>
      <c r="C97" s="3">
        <v>12</v>
      </c>
      <c r="D97" t="s">
        <v>120</v>
      </c>
      <c r="E97" t="s">
        <v>121</v>
      </c>
      <c r="L97" t="s">
        <v>417</v>
      </c>
      <c r="N97">
        <v>7</v>
      </c>
      <c r="O97" t="s">
        <v>26</v>
      </c>
      <c r="P97" t="s">
        <v>32</v>
      </c>
      <c r="Q97" t="s">
        <v>418</v>
      </c>
      <c r="R97">
        <v>3</v>
      </c>
      <c r="W97" t="s">
        <v>419</v>
      </c>
      <c r="X97">
        <v>3</v>
      </c>
      <c r="AC97" t="s">
        <v>108</v>
      </c>
      <c r="AD97">
        <v>1</v>
      </c>
    </row>
    <row r="98" spans="1:30">
      <c r="A98">
        <v>311</v>
      </c>
      <c r="B98" t="s">
        <v>119</v>
      </c>
      <c r="C98" s="3">
        <v>12</v>
      </c>
      <c r="D98" t="s">
        <v>120</v>
      </c>
      <c r="E98" t="s">
        <v>121</v>
      </c>
      <c r="L98" t="s">
        <v>420</v>
      </c>
      <c r="N98">
        <v>7</v>
      </c>
      <c r="O98" t="s">
        <v>26</v>
      </c>
      <c r="P98" t="s">
        <v>32</v>
      </c>
      <c r="Q98" t="s">
        <v>421</v>
      </c>
      <c r="R98">
        <v>3</v>
      </c>
      <c r="W98" t="s">
        <v>169</v>
      </c>
      <c r="X98">
        <v>3</v>
      </c>
      <c r="AC98" t="s">
        <v>108</v>
      </c>
      <c r="AD98">
        <v>1</v>
      </c>
    </row>
    <row r="99" spans="1:30">
      <c r="A99">
        <v>312</v>
      </c>
      <c r="B99" t="s">
        <v>119</v>
      </c>
      <c r="C99" s="3">
        <v>12</v>
      </c>
      <c r="D99" t="s">
        <v>120</v>
      </c>
      <c r="E99" t="s">
        <v>121</v>
      </c>
      <c r="L99" t="s">
        <v>422</v>
      </c>
      <c r="N99">
        <v>12</v>
      </c>
      <c r="O99" t="s">
        <v>26</v>
      </c>
      <c r="P99" t="s">
        <v>27</v>
      </c>
      <c r="Q99" t="s">
        <v>423</v>
      </c>
      <c r="R99">
        <v>4</v>
      </c>
      <c r="W99" t="s">
        <v>424</v>
      </c>
      <c r="X99">
        <v>4</v>
      </c>
      <c r="AC99" t="s">
        <v>425</v>
      </c>
      <c r="AD99">
        <v>4</v>
      </c>
    </row>
    <row r="100" spans="1:30">
      <c r="A100">
        <v>313</v>
      </c>
      <c r="B100" t="s">
        <v>119</v>
      </c>
      <c r="C100" s="3">
        <v>12</v>
      </c>
      <c r="D100" t="s">
        <v>120</v>
      </c>
      <c r="E100" t="s">
        <v>121</v>
      </c>
      <c r="L100" t="s">
        <v>422</v>
      </c>
      <c r="N100">
        <v>11</v>
      </c>
      <c r="O100" t="s">
        <v>26</v>
      </c>
      <c r="P100" t="s">
        <v>91</v>
      </c>
      <c r="Q100" t="s">
        <v>423</v>
      </c>
      <c r="R100">
        <v>3</v>
      </c>
      <c r="W100" t="s">
        <v>424</v>
      </c>
      <c r="X100">
        <v>3</v>
      </c>
      <c r="AC100" t="s">
        <v>425</v>
      </c>
      <c r="AD100">
        <v>5</v>
      </c>
    </row>
    <row r="101" spans="1:30">
      <c r="A101">
        <v>314</v>
      </c>
      <c r="B101" t="s">
        <v>119</v>
      </c>
      <c r="C101" s="3">
        <v>12</v>
      </c>
      <c r="D101" t="s">
        <v>120</v>
      </c>
      <c r="E101" t="s">
        <v>121</v>
      </c>
      <c r="L101" t="s">
        <v>426</v>
      </c>
      <c r="N101">
        <v>9</v>
      </c>
      <c r="O101" t="s">
        <v>26</v>
      </c>
      <c r="P101" t="s">
        <v>135</v>
      </c>
      <c r="Q101" t="s">
        <v>427</v>
      </c>
      <c r="R101">
        <v>3</v>
      </c>
      <c r="W101" t="s">
        <v>428</v>
      </c>
      <c r="X101">
        <v>5</v>
      </c>
      <c r="AC101" t="s">
        <v>108</v>
      </c>
      <c r="AD101">
        <v>1</v>
      </c>
    </row>
    <row r="102" spans="1:30">
      <c r="A102">
        <v>315</v>
      </c>
      <c r="B102" t="s">
        <v>119</v>
      </c>
      <c r="C102" s="3">
        <v>12</v>
      </c>
      <c r="D102" t="s">
        <v>120</v>
      </c>
      <c r="E102" t="s">
        <v>121</v>
      </c>
      <c r="L102" t="s">
        <v>429</v>
      </c>
      <c r="N102">
        <v>7</v>
      </c>
      <c r="O102" t="s">
        <v>26</v>
      </c>
      <c r="P102" t="s">
        <v>32</v>
      </c>
      <c r="Q102" t="s">
        <v>430</v>
      </c>
      <c r="R102">
        <v>2</v>
      </c>
      <c r="W102" t="s">
        <v>431</v>
      </c>
      <c r="X102">
        <v>3</v>
      </c>
      <c r="AC102" t="s">
        <v>432</v>
      </c>
      <c r="AD102">
        <v>4</v>
      </c>
    </row>
    <row r="103" spans="1:30">
      <c r="A103">
        <v>2117</v>
      </c>
      <c r="B103" t="s">
        <v>433</v>
      </c>
      <c r="C103" s="3">
        <v>5</v>
      </c>
      <c r="D103" t="s">
        <v>434</v>
      </c>
      <c r="E103" t="s">
        <v>435</v>
      </c>
      <c r="L103" t="s">
        <v>436</v>
      </c>
      <c r="N103">
        <v>13</v>
      </c>
      <c r="O103" t="s">
        <v>437</v>
      </c>
      <c r="P103" t="s">
        <v>282</v>
      </c>
      <c r="Q103" t="s">
        <v>438</v>
      </c>
      <c r="R103">
        <v>5</v>
      </c>
      <c r="W103" t="s">
        <v>439</v>
      </c>
      <c r="X103">
        <v>4</v>
      </c>
      <c r="AC103" t="s">
        <v>440</v>
      </c>
      <c r="AD103">
        <v>4</v>
      </c>
    </row>
    <row r="104" spans="1:30">
      <c r="A104">
        <v>2118</v>
      </c>
      <c r="B104" t="s">
        <v>433</v>
      </c>
      <c r="C104" s="3">
        <v>5</v>
      </c>
      <c r="D104" t="s">
        <v>434</v>
      </c>
      <c r="E104" t="s">
        <v>435</v>
      </c>
      <c r="L104" t="s">
        <v>441</v>
      </c>
      <c r="N104">
        <v>11</v>
      </c>
      <c r="O104" t="s">
        <v>26</v>
      </c>
      <c r="P104" t="s">
        <v>233</v>
      </c>
      <c r="Q104" t="s">
        <v>442</v>
      </c>
      <c r="R104">
        <v>5</v>
      </c>
      <c r="W104" t="s">
        <v>443</v>
      </c>
      <c r="X104">
        <v>4</v>
      </c>
      <c r="AC104" t="s">
        <v>444</v>
      </c>
      <c r="AD104">
        <v>2</v>
      </c>
    </row>
    <row r="105" spans="1:30">
      <c r="A105">
        <v>2119</v>
      </c>
      <c r="B105" t="s">
        <v>433</v>
      </c>
      <c r="C105" s="3">
        <v>5</v>
      </c>
      <c r="D105" t="s">
        <v>434</v>
      </c>
      <c r="E105" t="s">
        <v>435</v>
      </c>
      <c r="L105" t="s">
        <v>445</v>
      </c>
      <c r="N105">
        <v>8</v>
      </c>
      <c r="O105" t="s">
        <v>446</v>
      </c>
      <c r="P105" t="s">
        <v>447</v>
      </c>
      <c r="Q105" t="s">
        <v>448</v>
      </c>
      <c r="R105">
        <v>3</v>
      </c>
      <c r="W105" t="s">
        <v>449</v>
      </c>
      <c r="X105">
        <v>3</v>
      </c>
      <c r="AC105" t="s">
        <v>450</v>
      </c>
      <c r="AD105">
        <v>2</v>
      </c>
    </row>
    <row r="106" spans="1:30">
      <c r="A106">
        <v>2120</v>
      </c>
      <c r="B106" t="s">
        <v>433</v>
      </c>
      <c r="C106" s="3">
        <v>5</v>
      </c>
      <c r="D106" t="s">
        <v>434</v>
      </c>
      <c r="E106" t="s">
        <v>435</v>
      </c>
      <c r="L106" t="s">
        <v>451</v>
      </c>
      <c r="N106">
        <v>13</v>
      </c>
      <c r="O106" t="s">
        <v>26</v>
      </c>
      <c r="P106" t="s">
        <v>452</v>
      </c>
      <c r="Q106" t="s">
        <v>453</v>
      </c>
      <c r="R106">
        <v>3</v>
      </c>
      <c r="W106" t="s">
        <v>454</v>
      </c>
      <c r="X106">
        <v>5</v>
      </c>
      <c r="AC106" t="s">
        <v>455</v>
      </c>
      <c r="AD106">
        <v>5</v>
      </c>
    </row>
    <row r="107" spans="1:30">
      <c r="A107">
        <v>2131</v>
      </c>
      <c r="B107" t="s">
        <v>433</v>
      </c>
      <c r="C107" s="3">
        <v>5</v>
      </c>
      <c r="D107" t="s">
        <v>434</v>
      </c>
      <c r="E107" t="s">
        <v>435</v>
      </c>
      <c r="L107" t="s">
        <v>456</v>
      </c>
      <c r="N107">
        <v>15</v>
      </c>
      <c r="O107" t="s">
        <v>100</v>
      </c>
      <c r="P107" t="s">
        <v>329</v>
      </c>
      <c r="Q107" t="s">
        <v>457</v>
      </c>
      <c r="R107">
        <v>5</v>
      </c>
      <c r="W107" t="s">
        <v>458</v>
      </c>
      <c r="X107">
        <v>5</v>
      </c>
      <c r="AC107" t="s">
        <v>459</v>
      </c>
      <c r="AD107">
        <v>5</v>
      </c>
    </row>
    <row r="108" spans="1:30">
      <c r="A108">
        <v>2132</v>
      </c>
      <c r="B108" t="s">
        <v>433</v>
      </c>
      <c r="C108" s="3">
        <v>5</v>
      </c>
      <c r="D108" t="s">
        <v>434</v>
      </c>
      <c r="E108" t="s">
        <v>435</v>
      </c>
      <c r="L108" t="s">
        <v>460</v>
      </c>
      <c r="N108">
        <v>10</v>
      </c>
      <c r="O108" t="s">
        <v>461</v>
      </c>
      <c r="P108" t="s">
        <v>462</v>
      </c>
      <c r="Q108" t="s">
        <v>463</v>
      </c>
      <c r="R108">
        <v>3</v>
      </c>
      <c r="W108" t="s">
        <v>464</v>
      </c>
      <c r="X108">
        <v>3</v>
      </c>
      <c r="AC108" t="s">
        <v>465</v>
      </c>
      <c r="AD108">
        <v>4</v>
      </c>
    </row>
    <row r="109" spans="1:30">
      <c r="A109">
        <v>2133</v>
      </c>
      <c r="B109" t="s">
        <v>433</v>
      </c>
      <c r="C109" s="3">
        <v>5</v>
      </c>
      <c r="D109" t="s">
        <v>434</v>
      </c>
      <c r="E109" t="s">
        <v>435</v>
      </c>
      <c r="L109" t="s">
        <v>466</v>
      </c>
      <c r="N109">
        <v>14</v>
      </c>
      <c r="O109" t="s">
        <v>100</v>
      </c>
      <c r="P109" t="s">
        <v>467</v>
      </c>
      <c r="Q109" t="s">
        <v>468</v>
      </c>
      <c r="R109">
        <v>2</v>
      </c>
      <c r="W109" t="s">
        <v>469</v>
      </c>
      <c r="X109">
        <v>5</v>
      </c>
      <c r="AC109" t="s">
        <v>470</v>
      </c>
      <c r="AD109">
        <v>5</v>
      </c>
    </row>
    <row r="110" spans="1:30">
      <c r="A110">
        <v>2134</v>
      </c>
      <c r="B110" t="s">
        <v>433</v>
      </c>
      <c r="C110" s="3">
        <v>5</v>
      </c>
      <c r="D110" t="s">
        <v>434</v>
      </c>
      <c r="E110" t="s">
        <v>435</v>
      </c>
      <c r="L110" t="s">
        <v>471</v>
      </c>
      <c r="N110">
        <v>13</v>
      </c>
      <c r="O110" t="s">
        <v>42</v>
      </c>
      <c r="P110" t="s">
        <v>472</v>
      </c>
      <c r="Q110" t="s">
        <v>473</v>
      </c>
      <c r="R110">
        <v>4</v>
      </c>
      <c r="W110" t="s">
        <v>474</v>
      </c>
      <c r="X110">
        <v>5</v>
      </c>
      <c r="AC110" t="s">
        <v>475</v>
      </c>
      <c r="AD110">
        <v>4</v>
      </c>
    </row>
    <row r="111" spans="1:30">
      <c r="A111">
        <v>2135</v>
      </c>
      <c r="B111" t="s">
        <v>433</v>
      </c>
      <c r="C111" s="3">
        <v>5</v>
      </c>
      <c r="D111" t="s">
        <v>434</v>
      </c>
      <c r="E111" t="s">
        <v>435</v>
      </c>
      <c r="L111" t="s">
        <v>476</v>
      </c>
      <c r="N111">
        <v>13</v>
      </c>
      <c r="O111" t="s">
        <v>42</v>
      </c>
      <c r="P111" t="s">
        <v>282</v>
      </c>
      <c r="Q111" t="s">
        <v>477</v>
      </c>
      <c r="R111">
        <v>5</v>
      </c>
      <c r="W111" t="s">
        <v>478</v>
      </c>
      <c r="X111">
        <v>4</v>
      </c>
      <c r="AC111" t="s">
        <v>479</v>
      </c>
      <c r="AD111">
        <v>2</v>
      </c>
    </row>
    <row r="112" spans="1:30">
      <c r="A112">
        <v>2136</v>
      </c>
      <c r="B112" t="s">
        <v>433</v>
      </c>
      <c r="C112" s="3">
        <v>5</v>
      </c>
      <c r="D112" t="s">
        <v>434</v>
      </c>
      <c r="E112" t="s">
        <v>435</v>
      </c>
      <c r="L112" t="s">
        <v>480</v>
      </c>
      <c r="N112">
        <v>13</v>
      </c>
      <c r="O112" t="s">
        <v>437</v>
      </c>
      <c r="P112" t="s">
        <v>481</v>
      </c>
      <c r="Q112" t="s">
        <v>482</v>
      </c>
      <c r="R112">
        <v>4</v>
      </c>
      <c r="W112" t="s">
        <v>483</v>
      </c>
      <c r="X112">
        <v>4</v>
      </c>
      <c r="AC112" t="s">
        <v>479</v>
      </c>
      <c r="AD112">
        <v>5</v>
      </c>
    </row>
    <row r="113" spans="1:30">
      <c r="A113">
        <v>2137</v>
      </c>
      <c r="B113" t="s">
        <v>433</v>
      </c>
      <c r="C113" s="3">
        <v>5</v>
      </c>
      <c r="D113" t="s">
        <v>434</v>
      </c>
      <c r="E113" t="s">
        <v>435</v>
      </c>
      <c r="L113" t="s">
        <v>484</v>
      </c>
      <c r="N113">
        <v>14</v>
      </c>
      <c r="O113" t="s">
        <v>42</v>
      </c>
      <c r="P113" t="s">
        <v>485</v>
      </c>
      <c r="Q113" t="s">
        <v>486</v>
      </c>
      <c r="R113">
        <v>5</v>
      </c>
      <c r="W113" t="s">
        <v>487</v>
      </c>
      <c r="X113">
        <v>4</v>
      </c>
      <c r="AC113" t="s">
        <v>488</v>
      </c>
      <c r="AD113">
        <v>5</v>
      </c>
    </row>
    <row r="114" spans="1:30">
      <c r="A114">
        <v>2138</v>
      </c>
      <c r="B114" t="s">
        <v>433</v>
      </c>
      <c r="C114" s="3">
        <v>5</v>
      </c>
      <c r="D114" t="s">
        <v>434</v>
      </c>
      <c r="E114" t="s">
        <v>435</v>
      </c>
      <c r="L114" t="s">
        <v>489</v>
      </c>
      <c r="N114">
        <v>15</v>
      </c>
      <c r="O114" t="s">
        <v>490</v>
      </c>
      <c r="P114" t="s">
        <v>491</v>
      </c>
      <c r="Q114" t="s">
        <v>492</v>
      </c>
      <c r="R114">
        <v>5</v>
      </c>
      <c r="W114" t="s">
        <v>493</v>
      </c>
      <c r="X114">
        <v>5</v>
      </c>
      <c r="AC114" t="s">
        <v>494</v>
      </c>
      <c r="AD114">
        <v>5</v>
      </c>
    </row>
    <row r="115" spans="1:30">
      <c r="A115">
        <v>2139</v>
      </c>
      <c r="B115" t="s">
        <v>433</v>
      </c>
      <c r="C115" s="3">
        <v>5</v>
      </c>
      <c r="D115" t="s">
        <v>434</v>
      </c>
      <c r="E115" t="s">
        <v>435</v>
      </c>
      <c r="L115" t="s">
        <v>495</v>
      </c>
      <c r="N115">
        <v>13</v>
      </c>
      <c r="O115" t="s">
        <v>42</v>
      </c>
      <c r="P115" t="s">
        <v>496</v>
      </c>
      <c r="Q115" t="s">
        <v>497</v>
      </c>
      <c r="R115">
        <v>4</v>
      </c>
      <c r="W115" t="s">
        <v>498</v>
      </c>
      <c r="X115">
        <v>5</v>
      </c>
      <c r="AC115" t="s">
        <v>499</v>
      </c>
      <c r="AD115">
        <v>2</v>
      </c>
    </row>
    <row r="116" spans="1:30">
      <c r="A116">
        <v>2130</v>
      </c>
      <c r="B116" t="s">
        <v>433</v>
      </c>
      <c r="C116" s="3">
        <v>5</v>
      </c>
      <c r="D116" t="s">
        <v>434</v>
      </c>
      <c r="E116" t="s">
        <v>435</v>
      </c>
      <c r="L116" t="s">
        <v>500</v>
      </c>
      <c r="N116">
        <v>10.5</v>
      </c>
      <c r="O116" t="s">
        <v>461</v>
      </c>
      <c r="P116" t="s">
        <v>144</v>
      </c>
      <c r="Q116" t="s">
        <v>501</v>
      </c>
      <c r="R116">
        <v>2</v>
      </c>
      <c r="W116" t="s">
        <v>502</v>
      </c>
      <c r="X116">
        <v>5</v>
      </c>
      <c r="AC116" t="s">
        <v>503</v>
      </c>
      <c r="AD116">
        <v>2</v>
      </c>
    </row>
    <row r="117" spans="1:30">
      <c r="A117">
        <v>2131</v>
      </c>
      <c r="B117" t="s">
        <v>433</v>
      </c>
      <c r="C117" s="3">
        <v>5</v>
      </c>
      <c r="D117" t="s">
        <v>434</v>
      </c>
      <c r="E117" t="s">
        <v>435</v>
      </c>
      <c r="L117" t="s">
        <v>504</v>
      </c>
      <c r="N117">
        <v>10</v>
      </c>
      <c r="O117" t="s">
        <v>26</v>
      </c>
      <c r="P117" t="s">
        <v>505</v>
      </c>
      <c r="Q117" t="s">
        <v>506</v>
      </c>
      <c r="R117">
        <v>3</v>
      </c>
      <c r="W117" t="s">
        <v>507</v>
      </c>
      <c r="X117">
        <v>4</v>
      </c>
      <c r="AC117" t="s">
        <v>508</v>
      </c>
      <c r="AD117">
        <v>3</v>
      </c>
    </row>
    <row r="118" spans="1:30">
      <c r="A118">
        <v>2132</v>
      </c>
      <c r="B118" t="s">
        <v>433</v>
      </c>
      <c r="C118" s="3">
        <v>5</v>
      </c>
      <c r="D118" t="s">
        <v>434</v>
      </c>
      <c r="E118" t="s">
        <v>435</v>
      </c>
      <c r="L118" t="s">
        <v>509</v>
      </c>
      <c r="N118">
        <v>13</v>
      </c>
      <c r="O118" t="s">
        <v>42</v>
      </c>
      <c r="P118" t="s">
        <v>510</v>
      </c>
      <c r="Q118" t="s">
        <v>511</v>
      </c>
      <c r="R118">
        <v>4</v>
      </c>
      <c r="W118" t="s">
        <v>512</v>
      </c>
      <c r="X118">
        <v>5</v>
      </c>
      <c r="AC118" t="s">
        <v>513</v>
      </c>
      <c r="AD118">
        <v>4</v>
      </c>
    </row>
    <row r="119" spans="1:30">
      <c r="A119">
        <v>2133</v>
      </c>
      <c r="B119" t="s">
        <v>433</v>
      </c>
      <c r="C119" s="3">
        <v>5</v>
      </c>
      <c r="D119" t="s">
        <v>434</v>
      </c>
      <c r="E119" t="s">
        <v>435</v>
      </c>
      <c r="L119" t="s">
        <v>514</v>
      </c>
      <c r="N119">
        <v>11</v>
      </c>
      <c r="O119" t="s">
        <v>515</v>
      </c>
      <c r="P119" t="s">
        <v>516</v>
      </c>
      <c r="Q119" t="s">
        <v>517</v>
      </c>
      <c r="R119">
        <v>4</v>
      </c>
      <c r="W119" t="s">
        <v>518</v>
      </c>
      <c r="X119">
        <v>3</v>
      </c>
      <c r="AC119" t="s">
        <v>519</v>
      </c>
      <c r="AD119">
        <v>4</v>
      </c>
    </row>
    <row r="120" spans="1:30">
      <c r="A120">
        <v>2134</v>
      </c>
      <c r="B120" t="s">
        <v>433</v>
      </c>
      <c r="C120" s="3">
        <v>5</v>
      </c>
      <c r="D120" t="s">
        <v>434</v>
      </c>
      <c r="E120" t="s">
        <v>435</v>
      </c>
      <c r="L120" t="s">
        <v>520</v>
      </c>
      <c r="N120">
        <v>11</v>
      </c>
      <c r="O120" t="s">
        <v>26</v>
      </c>
      <c r="P120" t="s">
        <v>233</v>
      </c>
      <c r="Q120" t="s">
        <v>521</v>
      </c>
      <c r="R120">
        <v>3</v>
      </c>
      <c r="W120" t="s">
        <v>522</v>
      </c>
      <c r="X120">
        <v>4</v>
      </c>
      <c r="AC120" t="s">
        <v>513</v>
      </c>
      <c r="AD120">
        <v>4</v>
      </c>
    </row>
    <row r="121" spans="1:30">
      <c r="A121">
        <v>2135</v>
      </c>
      <c r="B121" t="s">
        <v>433</v>
      </c>
      <c r="C121" s="3">
        <v>5</v>
      </c>
      <c r="D121" t="s">
        <v>434</v>
      </c>
      <c r="E121" t="s">
        <v>435</v>
      </c>
      <c r="L121" t="s">
        <v>523</v>
      </c>
      <c r="N121">
        <v>5</v>
      </c>
      <c r="O121" t="s">
        <v>194</v>
      </c>
      <c r="P121" t="s">
        <v>263</v>
      </c>
      <c r="Q121" t="s">
        <v>524</v>
      </c>
      <c r="R121">
        <v>2</v>
      </c>
      <c r="W121" t="s">
        <v>525</v>
      </c>
      <c r="X121">
        <v>2</v>
      </c>
      <c r="AC121" t="s">
        <v>108</v>
      </c>
      <c r="AD121">
        <v>1</v>
      </c>
    </row>
    <row r="122" spans="1:30">
      <c r="A122">
        <v>2136</v>
      </c>
      <c r="B122" t="s">
        <v>433</v>
      </c>
      <c r="C122" s="3">
        <v>5</v>
      </c>
      <c r="D122" t="s">
        <v>434</v>
      </c>
      <c r="E122" t="s">
        <v>435</v>
      </c>
      <c r="L122" t="s">
        <v>526</v>
      </c>
      <c r="N122">
        <v>14</v>
      </c>
      <c r="O122" t="s">
        <v>42</v>
      </c>
      <c r="P122" t="s">
        <v>282</v>
      </c>
      <c r="Q122" t="s">
        <v>527</v>
      </c>
      <c r="R122">
        <v>4</v>
      </c>
      <c r="W122" t="s">
        <v>528</v>
      </c>
      <c r="X122">
        <v>5</v>
      </c>
      <c r="AC122" t="s">
        <v>529</v>
      </c>
      <c r="AD122">
        <v>4</v>
      </c>
    </row>
    <row r="123" spans="1:30">
      <c r="A123">
        <v>2137</v>
      </c>
      <c r="B123" t="s">
        <v>433</v>
      </c>
      <c r="C123" s="3">
        <v>5</v>
      </c>
      <c r="D123" t="s">
        <v>434</v>
      </c>
      <c r="E123" t="s">
        <v>435</v>
      </c>
      <c r="L123" t="s">
        <v>530</v>
      </c>
      <c r="N123">
        <v>14</v>
      </c>
      <c r="O123" t="s">
        <v>42</v>
      </c>
      <c r="P123" t="s">
        <v>282</v>
      </c>
      <c r="Q123" t="s">
        <v>531</v>
      </c>
      <c r="R123">
        <v>5</v>
      </c>
      <c r="W123" t="s">
        <v>532</v>
      </c>
      <c r="X123">
        <v>4</v>
      </c>
      <c r="AC123" t="s">
        <v>533</v>
      </c>
      <c r="AD123">
        <v>4</v>
      </c>
    </row>
    <row r="124" spans="1:30">
      <c r="A124">
        <v>2138</v>
      </c>
      <c r="B124" t="s">
        <v>433</v>
      </c>
      <c r="C124" s="3">
        <v>5</v>
      </c>
      <c r="D124" t="s">
        <v>434</v>
      </c>
      <c r="E124" t="s">
        <v>435</v>
      </c>
      <c r="L124" t="s">
        <v>534</v>
      </c>
      <c r="N124">
        <v>10</v>
      </c>
      <c r="O124" t="s">
        <v>26</v>
      </c>
      <c r="P124" t="s">
        <v>535</v>
      </c>
      <c r="Q124" t="s">
        <v>536</v>
      </c>
      <c r="R124">
        <v>3</v>
      </c>
      <c r="W124" t="s">
        <v>537</v>
      </c>
      <c r="X124">
        <v>4</v>
      </c>
      <c r="AC124" t="s">
        <v>538</v>
      </c>
      <c r="AD124">
        <v>3</v>
      </c>
    </row>
    <row r="125" spans="1:30">
      <c r="A125">
        <v>2139</v>
      </c>
      <c r="B125" t="s">
        <v>433</v>
      </c>
      <c r="C125" s="3">
        <v>5</v>
      </c>
      <c r="D125" t="s">
        <v>434</v>
      </c>
      <c r="E125" t="s">
        <v>435</v>
      </c>
      <c r="L125" t="s">
        <v>539</v>
      </c>
      <c r="N125">
        <v>13</v>
      </c>
      <c r="O125" t="s">
        <v>42</v>
      </c>
      <c r="P125" t="s">
        <v>510</v>
      </c>
      <c r="Q125" t="s">
        <v>540</v>
      </c>
      <c r="R125">
        <v>4</v>
      </c>
      <c r="W125" t="s">
        <v>541</v>
      </c>
      <c r="X125">
        <v>5</v>
      </c>
      <c r="AC125" t="s">
        <v>542</v>
      </c>
      <c r="AD125">
        <v>4</v>
      </c>
    </row>
    <row r="126" spans="1:30">
      <c r="A126">
        <v>2140</v>
      </c>
      <c r="B126" t="s">
        <v>433</v>
      </c>
      <c r="C126" s="3">
        <v>5</v>
      </c>
      <c r="D126" t="s">
        <v>434</v>
      </c>
      <c r="E126" t="s">
        <v>435</v>
      </c>
      <c r="L126" t="s">
        <v>543</v>
      </c>
      <c r="N126">
        <v>9</v>
      </c>
      <c r="O126" t="s">
        <v>446</v>
      </c>
      <c r="P126" t="s">
        <v>544</v>
      </c>
      <c r="Q126" t="s">
        <v>545</v>
      </c>
      <c r="R126">
        <v>3</v>
      </c>
      <c r="W126" t="s">
        <v>546</v>
      </c>
      <c r="X126">
        <v>5</v>
      </c>
      <c r="AC126" t="s">
        <v>546</v>
      </c>
      <c r="AD126">
        <v>5</v>
      </c>
    </row>
    <row r="127" spans="1:30">
      <c r="A127">
        <v>2141</v>
      </c>
      <c r="B127" t="s">
        <v>433</v>
      </c>
      <c r="C127" s="3">
        <v>5</v>
      </c>
      <c r="D127" t="s">
        <v>434</v>
      </c>
      <c r="E127" t="s">
        <v>435</v>
      </c>
      <c r="L127" t="s">
        <v>547</v>
      </c>
      <c r="N127">
        <v>13</v>
      </c>
      <c r="O127" t="s">
        <v>26</v>
      </c>
      <c r="P127" t="s">
        <v>548</v>
      </c>
      <c r="Q127" t="s">
        <v>549</v>
      </c>
      <c r="R127">
        <v>3</v>
      </c>
      <c r="W127" t="s">
        <v>550</v>
      </c>
      <c r="X127">
        <v>4</v>
      </c>
      <c r="AC127" t="s">
        <v>551</v>
      </c>
      <c r="AD127">
        <v>2</v>
      </c>
    </row>
    <row r="128" spans="1:30">
      <c r="A128">
        <v>2142</v>
      </c>
      <c r="B128" t="s">
        <v>433</v>
      </c>
      <c r="C128" s="3">
        <v>5</v>
      </c>
      <c r="D128" t="s">
        <v>434</v>
      </c>
      <c r="E128" t="s">
        <v>435</v>
      </c>
      <c r="L128" t="s">
        <v>552</v>
      </c>
      <c r="N128">
        <v>10</v>
      </c>
      <c r="O128" t="s">
        <v>26</v>
      </c>
      <c r="P128" t="s">
        <v>553</v>
      </c>
      <c r="Q128" t="s">
        <v>554</v>
      </c>
      <c r="R128">
        <v>2</v>
      </c>
      <c r="W128" t="s">
        <v>550</v>
      </c>
      <c r="X128">
        <v>3</v>
      </c>
      <c r="AC128" t="s">
        <v>551</v>
      </c>
      <c r="AD128">
        <v>2</v>
      </c>
    </row>
    <row r="129" spans="1:30">
      <c r="A129">
        <v>2143</v>
      </c>
      <c r="B129" t="s">
        <v>433</v>
      </c>
      <c r="C129" s="3">
        <v>5</v>
      </c>
      <c r="D129" t="s">
        <v>434</v>
      </c>
      <c r="E129" t="s">
        <v>435</v>
      </c>
      <c r="L129" t="s">
        <v>555</v>
      </c>
      <c r="N129">
        <v>9</v>
      </c>
      <c r="O129" t="s">
        <v>461</v>
      </c>
      <c r="P129" t="s">
        <v>223</v>
      </c>
      <c r="Q129" t="s">
        <v>501</v>
      </c>
      <c r="R129">
        <v>2</v>
      </c>
      <c r="W129" t="s">
        <v>556</v>
      </c>
      <c r="X129">
        <v>5</v>
      </c>
      <c r="AC129" t="s">
        <v>108</v>
      </c>
      <c r="AD129">
        <v>1</v>
      </c>
    </row>
    <row r="130" spans="1:30">
      <c r="A130">
        <v>2144</v>
      </c>
      <c r="B130" t="s">
        <v>433</v>
      </c>
      <c r="C130" s="3">
        <v>5</v>
      </c>
      <c r="D130" t="s">
        <v>434</v>
      </c>
      <c r="E130" t="s">
        <v>435</v>
      </c>
      <c r="L130" t="s">
        <v>557</v>
      </c>
      <c r="N130">
        <v>12</v>
      </c>
      <c r="O130" t="s">
        <v>42</v>
      </c>
      <c r="P130" t="s">
        <v>282</v>
      </c>
      <c r="Q130" t="s">
        <v>558</v>
      </c>
      <c r="R130">
        <v>4</v>
      </c>
      <c r="W130" t="s">
        <v>559</v>
      </c>
      <c r="X130">
        <v>4</v>
      </c>
      <c r="AC130" t="s">
        <v>560</v>
      </c>
      <c r="AD130">
        <v>4</v>
      </c>
    </row>
    <row r="131" spans="1:30">
      <c r="A131">
        <v>2145</v>
      </c>
      <c r="B131" t="s">
        <v>433</v>
      </c>
      <c r="C131" s="3">
        <v>5</v>
      </c>
      <c r="D131" t="s">
        <v>434</v>
      </c>
      <c r="E131" t="s">
        <v>435</v>
      </c>
      <c r="L131" t="s">
        <v>561</v>
      </c>
      <c r="N131">
        <v>9</v>
      </c>
      <c r="O131" t="s">
        <v>446</v>
      </c>
      <c r="P131" t="s">
        <v>562</v>
      </c>
      <c r="Q131" t="s">
        <v>563</v>
      </c>
      <c r="R131">
        <v>3</v>
      </c>
      <c r="W131" t="s">
        <v>564</v>
      </c>
      <c r="X131">
        <v>4</v>
      </c>
      <c r="AC131" t="s">
        <v>565</v>
      </c>
      <c r="AD131">
        <v>2</v>
      </c>
    </row>
    <row r="132" spans="1:30">
      <c r="A132">
        <v>2149</v>
      </c>
      <c r="B132" t="s">
        <v>433</v>
      </c>
      <c r="C132" s="3">
        <v>5</v>
      </c>
      <c r="D132" t="s">
        <v>434</v>
      </c>
      <c r="E132" t="s">
        <v>435</v>
      </c>
      <c r="L132" t="s">
        <v>566</v>
      </c>
      <c r="N132">
        <v>10</v>
      </c>
      <c r="O132" t="s">
        <v>26</v>
      </c>
      <c r="P132" t="s">
        <v>233</v>
      </c>
      <c r="Q132" t="s">
        <v>567</v>
      </c>
      <c r="R132">
        <v>4</v>
      </c>
      <c r="W132" t="s">
        <v>568</v>
      </c>
      <c r="X132">
        <v>3</v>
      </c>
      <c r="AC132" t="s">
        <v>569</v>
      </c>
      <c r="AD132">
        <v>3</v>
      </c>
    </row>
    <row r="133" spans="1:30">
      <c r="A133">
        <v>2147</v>
      </c>
      <c r="B133" t="s">
        <v>433</v>
      </c>
      <c r="C133" s="3">
        <v>5</v>
      </c>
      <c r="D133" t="s">
        <v>434</v>
      </c>
      <c r="E133" t="s">
        <v>435</v>
      </c>
      <c r="L133" t="s">
        <v>570</v>
      </c>
      <c r="N133">
        <v>14</v>
      </c>
      <c r="O133" t="s">
        <v>42</v>
      </c>
      <c r="P133" t="s">
        <v>282</v>
      </c>
      <c r="Q133" t="s">
        <v>571</v>
      </c>
      <c r="R133">
        <v>5</v>
      </c>
      <c r="W133" t="s">
        <v>572</v>
      </c>
      <c r="X133">
        <v>5</v>
      </c>
      <c r="AC133" t="s">
        <v>573</v>
      </c>
      <c r="AD133">
        <v>4</v>
      </c>
    </row>
    <row r="134" spans="1:30">
      <c r="A134">
        <v>2148</v>
      </c>
      <c r="B134" t="s">
        <v>433</v>
      </c>
      <c r="C134" s="3">
        <v>5</v>
      </c>
      <c r="D134" t="s">
        <v>434</v>
      </c>
      <c r="E134" t="s">
        <v>435</v>
      </c>
      <c r="L134" t="s">
        <v>574</v>
      </c>
      <c r="N134">
        <v>11</v>
      </c>
      <c r="O134" t="s">
        <v>575</v>
      </c>
      <c r="P134" t="s">
        <v>576</v>
      </c>
      <c r="Q134" t="s">
        <v>577</v>
      </c>
      <c r="R134">
        <v>3</v>
      </c>
      <c r="W134" t="s">
        <v>578</v>
      </c>
      <c r="X134">
        <v>4</v>
      </c>
      <c r="AC134" t="s">
        <v>579</v>
      </c>
      <c r="AD134">
        <v>5</v>
      </c>
    </row>
    <row r="135" spans="1:30">
      <c r="A135">
        <v>2149</v>
      </c>
      <c r="B135" t="s">
        <v>433</v>
      </c>
      <c r="C135" s="3">
        <v>5</v>
      </c>
      <c r="D135" t="s">
        <v>434</v>
      </c>
      <c r="E135" t="s">
        <v>435</v>
      </c>
      <c r="L135" t="s">
        <v>580</v>
      </c>
      <c r="N135">
        <v>14</v>
      </c>
      <c r="O135" t="s">
        <v>100</v>
      </c>
      <c r="P135" t="s">
        <v>581</v>
      </c>
      <c r="Q135" t="s">
        <v>582</v>
      </c>
      <c r="R135">
        <v>4</v>
      </c>
      <c r="W135" t="s">
        <v>583</v>
      </c>
      <c r="X135">
        <v>5</v>
      </c>
      <c r="AC135" t="s">
        <v>584</v>
      </c>
      <c r="AD135">
        <v>5</v>
      </c>
    </row>
    <row r="136" spans="1:30">
      <c r="A136">
        <v>2201</v>
      </c>
      <c r="B136" t="s">
        <v>22</v>
      </c>
      <c r="C136" s="3">
        <v>3</v>
      </c>
      <c r="D136" t="s">
        <v>23</v>
      </c>
      <c r="E136" t="s">
        <v>24</v>
      </c>
      <c r="L136" t="s">
        <v>585</v>
      </c>
      <c r="N136">
        <v>15</v>
      </c>
      <c r="O136" t="s">
        <v>42</v>
      </c>
      <c r="P136" t="s">
        <v>586</v>
      </c>
      <c r="Q136" t="s">
        <v>587</v>
      </c>
      <c r="R136">
        <v>5</v>
      </c>
      <c r="W136" t="s">
        <v>588</v>
      </c>
      <c r="X136">
        <v>5</v>
      </c>
      <c r="AC136" t="s">
        <v>589</v>
      </c>
      <c r="AD136">
        <v>5</v>
      </c>
    </row>
    <row r="137" spans="1:30">
      <c r="A137">
        <v>2202</v>
      </c>
      <c r="B137" t="s">
        <v>22</v>
      </c>
      <c r="C137" s="3">
        <v>3</v>
      </c>
      <c r="D137" t="s">
        <v>23</v>
      </c>
      <c r="E137" t="s">
        <v>24</v>
      </c>
      <c r="L137" t="s">
        <v>590</v>
      </c>
      <c r="N137">
        <v>10</v>
      </c>
      <c r="O137" t="s">
        <v>575</v>
      </c>
      <c r="P137" t="s">
        <v>591</v>
      </c>
      <c r="Q137" t="s">
        <v>592</v>
      </c>
      <c r="R137">
        <v>3</v>
      </c>
      <c r="W137" t="s">
        <v>593</v>
      </c>
      <c r="X137">
        <v>3</v>
      </c>
      <c r="AC137" t="s">
        <v>594</v>
      </c>
      <c r="AD137">
        <v>4</v>
      </c>
    </row>
    <row r="138" spans="1:30">
      <c r="A138">
        <v>2203</v>
      </c>
      <c r="B138" t="s">
        <v>22</v>
      </c>
      <c r="C138" s="3">
        <v>3</v>
      </c>
      <c r="D138" t="s">
        <v>23</v>
      </c>
      <c r="E138" t="s">
        <v>24</v>
      </c>
      <c r="L138" t="s">
        <v>595</v>
      </c>
      <c r="N138">
        <v>8</v>
      </c>
      <c r="O138" t="s">
        <v>596</v>
      </c>
      <c r="P138" t="s">
        <v>597</v>
      </c>
      <c r="Q138" t="s">
        <v>598</v>
      </c>
      <c r="R138">
        <v>3</v>
      </c>
      <c r="W138" t="s">
        <v>599</v>
      </c>
      <c r="X138">
        <v>4</v>
      </c>
      <c r="AC138" t="s">
        <v>108</v>
      </c>
      <c r="AD138">
        <v>1</v>
      </c>
    </row>
    <row r="139" spans="1:30">
      <c r="A139">
        <v>2204</v>
      </c>
      <c r="B139" t="s">
        <v>22</v>
      </c>
      <c r="C139" s="3">
        <v>3</v>
      </c>
      <c r="D139" t="s">
        <v>23</v>
      </c>
      <c r="E139" t="s">
        <v>24</v>
      </c>
      <c r="L139" t="s">
        <v>380</v>
      </c>
      <c r="N139">
        <v>13</v>
      </c>
      <c r="O139" t="s">
        <v>100</v>
      </c>
      <c r="P139" t="s">
        <v>381</v>
      </c>
      <c r="Q139" t="s">
        <v>102</v>
      </c>
      <c r="R139">
        <v>5</v>
      </c>
      <c r="W139" t="s">
        <v>600</v>
      </c>
      <c r="X139">
        <v>4</v>
      </c>
      <c r="AC139" t="s">
        <v>601</v>
      </c>
      <c r="AD139">
        <v>4</v>
      </c>
    </row>
    <row r="140" spans="1:30">
      <c r="A140">
        <v>2205</v>
      </c>
      <c r="B140" t="s">
        <v>22</v>
      </c>
      <c r="C140" s="3">
        <v>3</v>
      </c>
      <c r="D140" t="s">
        <v>23</v>
      </c>
      <c r="E140" t="s">
        <v>24</v>
      </c>
      <c r="L140" t="s">
        <v>602</v>
      </c>
      <c r="N140">
        <v>6</v>
      </c>
      <c r="O140" t="s">
        <v>194</v>
      </c>
      <c r="P140" t="s">
        <v>603</v>
      </c>
      <c r="Q140" t="s">
        <v>604</v>
      </c>
      <c r="R140">
        <v>2</v>
      </c>
      <c r="W140" t="s">
        <v>605</v>
      </c>
      <c r="X140">
        <v>3</v>
      </c>
      <c r="AC140" t="s">
        <v>108</v>
      </c>
      <c r="AD140">
        <v>1</v>
      </c>
    </row>
    <row r="141" spans="1:30">
      <c r="A141">
        <v>2206</v>
      </c>
      <c r="B141" t="s">
        <v>22</v>
      </c>
      <c r="C141" s="3">
        <v>3</v>
      </c>
      <c r="D141" t="s">
        <v>23</v>
      </c>
      <c r="E141" t="s">
        <v>24</v>
      </c>
      <c r="L141" t="s">
        <v>606</v>
      </c>
      <c r="N141">
        <v>8</v>
      </c>
      <c r="O141" t="s">
        <v>446</v>
      </c>
      <c r="P141" t="s">
        <v>607</v>
      </c>
      <c r="Q141" t="s">
        <v>608</v>
      </c>
      <c r="R141">
        <v>3</v>
      </c>
      <c r="W141" t="s">
        <v>609</v>
      </c>
      <c r="X141">
        <v>4</v>
      </c>
      <c r="AC141" t="s">
        <v>108</v>
      </c>
      <c r="AD141">
        <v>1</v>
      </c>
    </row>
    <row r="142" spans="1:30">
      <c r="A142">
        <v>2207</v>
      </c>
      <c r="B142" t="s">
        <v>22</v>
      </c>
      <c r="C142" s="3">
        <v>3</v>
      </c>
      <c r="D142" t="s">
        <v>23</v>
      </c>
      <c r="E142" t="s">
        <v>24</v>
      </c>
      <c r="L142" t="s">
        <v>610</v>
      </c>
      <c r="N142">
        <v>8</v>
      </c>
      <c r="O142" t="s">
        <v>446</v>
      </c>
      <c r="P142" t="s">
        <v>611</v>
      </c>
      <c r="Q142" t="s">
        <v>612</v>
      </c>
      <c r="R142">
        <v>3</v>
      </c>
      <c r="W142" t="s">
        <v>613</v>
      </c>
      <c r="X142">
        <v>4</v>
      </c>
      <c r="AC142" t="s">
        <v>614</v>
      </c>
      <c r="AD142">
        <v>3</v>
      </c>
    </row>
    <row r="143" spans="1:30">
      <c r="A143">
        <v>2208</v>
      </c>
      <c r="B143" t="s">
        <v>22</v>
      </c>
      <c r="C143" s="3">
        <v>3</v>
      </c>
      <c r="D143" t="s">
        <v>23</v>
      </c>
      <c r="E143" t="s">
        <v>24</v>
      </c>
      <c r="L143" t="s">
        <v>615</v>
      </c>
      <c r="N143">
        <v>8</v>
      </c>
      <c r="O143" t="s">
        <v>446</v>
      </c>
      <c r="P143" t="s">
        <v>616</v>
      </c>
      <c r="Q143" t="s">
        <v>617</v>
      </c>
      <c r="R143">
        <v>3</v>
      </c>
      <c r="W143" t="s">
        <v>618</v>
      </c>
      <c r="X143">
        <v>3</v>
      </c>
      <c r="AC143" t="s">
        <v>619</v>
      </c>
      <c r="AD143">
        <v>4</v>
      </c>
    </row>
    <row r="144" spans="1:30">
      <c r="A144">
        <v>2209</v>
      </c>
      <c r="B144" t="s">
        <v>22</v>
      </c>
      <c r="C144" s="3">
        <v>3</v>
      </c>
      <c r="D144" t="s">
        <v>23</v>
      </c>
      <c r="E144" t="s">
        <v>24</v>
      </c>
      <c r="L144" t="s">
        <v>620</v>
      </c>
      <c r="N144">
        <v>10</v>
      </c>
      <c r="O144" t="s">
        <v>26</v>
      </c>
      <c r="P144" t="s">
        <v>621</v>
      </c>
      <c r="Q144" t="s">
        <v>385</v>
      </c>
      <c r="R144">
        <v>3</v>
      </c>
      <c r="W144" t="s">
        <v>386</v>
      </c>
      <c r="X144">
        <v>4</v>
      </c>
      <c r="AC144" t="s">
        <v>622</v>
      </c>
      <c r="AD144">
        <v>3</v>
      </c>
    </row>
    <row r="145" spans="1:30">
      <c r="A145">
        <v>2238</v>
      </c>
      <c r="B145" t="s">
        <v>22</v>
      </c>
      <c r="C145" s="3">
        <v>3</v>
      </c>
      <c r="D145" t="s">
        <v>23</v>
      </c>
      <c r="E145" t="s">
        <v>24</v>
      </c>
      <c r="L145" t="s">
        <v>66</v>
      </c>
      <c r="N145">
        <v>10</v>
      </c>
      <c r="O145" t="s">
        <v>26</v>
      </c>
      <c r="P145" t="s">
        <v>27</v>
      </c>
      <c r="Q145" t="s">
        <v>623</v>
      </c>
      <c r="R145">
        <v>3</v>
      </c>
      <c r="W145" t="s">
        <v>624</v>
      </c>
      <c r="X145">
        <v>4</v>
      </c>
      <c r="AC145" t="s">
        <v>69</v>
      </c>
      <c r="AD145">
        <v>3</v>
      </c>
    </row>
    <row r="146" spans="1:30">
      <c r="A146">
        <v>2239</v>
      </c>
      <c r="B146" t="s">
        <v>22</v>
      </c>
      <c r="C146" s="3">
        <v>3</v>
      </c>
      <c r="D146" t="s">
        <v>23</v>
      </c>
      <c r="E146" t="s">
        <v>24</v>
      </c>
      <c r="L146" t="s">
        <v>363</v>
      </c>
      <c r="N146">
        <v>8</v>
      </c>
      <c r="O146" t="s">
        <v>26</v>
      </c>
      <c r="P146" t="s">
        <v>91</v>
      </c>
      <c r="Q146" t="s">
        <v>72</v>
      </c>
      <c r="R146">
        <v>3</v>
      </c>
      <c r="W146" t="s">
        <v>364</v>
      </c>
      <c r="X146">
        <v>3</v>
      </c>
      <c r="AC146" t="s">
        <v>365</v>
      </c>
      <c r="AD146">
        <v>2</v>
      </c>
    </row>
    <row r="147" spans="1:30">
      <c r="A147">
        <v>2240</v>
      </c>
      <c r="B147" t="s">
        <v>22</v>
      </c>
      <c r="C147" s="3">
        <v>3</v>
      </c>
      <c r="D147" t="s">
        <v>23</v>
      </c>
      <c r="E147" t="s">
        <v>24</v>
      </c>
      <c r="L147" t="s">
        <v>625</v>
      </c>
      <c r="N147">
        <v>14</v>
      </c>
      <c r="O147" t="s">
        <v>42</v>
      </c>
      <c r="P147" t="s">
        <v>157</v>
      </c>
      <c r="Q147" t="s">
        <v>626</v>
      </c>
      <c r="R147">
        <v>4</v>
      </c>
      <c r="W147" t="s">
        <v>627</v>
      </c>
      <c r="X147">
        <v>5</v>
      </c>
      <c r="AC147" t="s">
        <v>79</v>
      </c>
      <c r="AD147">
        <v>4</v>
      </c>
    </row>
    <row r="148" spans="1:30">
      <c r="A148">
        <v>2241</v>
      </c>
      <c r="B148" t="s">
        <v>22</v>
      </c>
      <c r="C148" s="3">
        <v>3</v>
      </c>
      <c r="D148" t="s">
        <v>23</v>
      </c>
      <c r="E148" t="s">
        <v>24</v>
      </c>
      <c r="L148" t="s">
        <v>369</v>
      </c>
      <c r="N148">
        <v>15</v>
      </c>
      <c r="O148" t="s">
        <v>42</v>
      </c>
      <c r="P148" t="s">
        <v>157</v>
      </c>
      <c r="Q148" t="s">
        <v>370</v>
      </c>
      <c r="R148">
        <v>5</v>
      </c>
      <c r="W148" t="s">
        <v>628</v>
      </c>
      <c r="X148">
        <v>5</v>
      </c>
      <c r="AC148" t="s">
        <v>372</v>
      </c>
      <c r="AD148">
        <v>2</v>
      </c>
    </row>
    <row r="149" spans="1:30">
      <c r="A149">
        <v>2242</v>
      </c>
      <c r="B149" t="s">
        <v>22</v>
      </c>
      <c r="C149" s="3">
        <v>3</v>
      </c>
      <c r="D149" t="s">
        <v>23</v>
      </c>
      <c r="E149" t="s">
        <v>24</v>
      </c>
      <c r="L149" t="s">
        <v>373</v>
      </c>
      <c r="N149">
        <v>15</v>
      </c>
      <c r="O149" t="s">
        <v>42</v>
      </c>
      <c r="P149" t="s">
        <v>157</v>
      </c>
      <c r="Q149" t="s">
        <v>87</v>
      </c>
      <c r="R149">
        <v>5</v>
      </c>
      <c r="W149" t="s">
        <v>629</v>
      </c>
      <c r="X149">
        <v>5</v>
      </c>
      <c r="AC149" t="s">
        <v>89</v>
      </c>
      <c r="AD149">
        <v>5</v>
      </c>
    </row>
    <row r="150" spans="1:30">
      <c r="A150">
        <v>2243</v>
      </c>
      <c r="B150" t="s">
        <v>22</v>
      </c>
      <c r="C150" s="3">
        <v>3</v>
      </c>
      <c r="D150" t="s">
        <v>23</v>
      </c>
      <c r="E150" t="s">
        <v>24</v>
      </c>
      <c r="L150" t="s">
        <v>630</v>
      </c>
      <c r="N150">
        <v>13</v>
      </c>
      <c r="O150" t="s">
        <v>26</v>
      </c>
      <c r="P150" t="s">
        <v>233</v>
      </c>
      <c r="Q150" t="s">
        <v>92</v>
      </c>
      <c r="R150">
        <v>4</v>
      </c>
      <c r="W150" t="s">
        <v>631</v>
      </c>
      <c r="X150">
        <v>5</v>
      </c>
      <c r="AC150" t="s">
        <v>632</v>
      </c>
      <c r="AD150">
        <v>2</v>
      </c>
    </row>
    <row r="151" spans="1:30">
      <c r="A151">
        <v>2244</v>
      </c>
      <c r="B151" t="s">
        <v>22</v>
      </c>
      <c r="C151" s="3">
        <v>3</v>
      </c>
      <c r="D151" t="s">
        <v>23</v>
      </c>
      <c r="E151" t="s">
        <v>24</v>
      </c>
      <c r="L151" t="s">
        <v>633</v>
      </c>
      <c r="N151">
        <v>11</v>
      </c>
      <c r="O151" t="s">
        <v>26</v>
      </c>
      <c r="P151" t="s">
        <v>452</v>
      </c>
      <c r="Q151" t="s">
        <v>634</v>
      </c>
      <c r="R151">
        <v>4</v>
      </c>
      <c r="W151" t="s">
        <v>635</v>
      </c>
      <c r="X151">
        <v>3</v>
      </c>
      <c r="AC151" t="s">
        <v>98</v>
      </c>
      <c r="AD151">
        <v>4</v>
      </c>
    </row>
    <row r="152" spans="1:30">
      <c r="A152">
        <v>2245</v>
      </c>
      <c r="B152" t="s">
        <v>22</v>
      </c>
      <c r="C152" s="3">
        <v>3</v>
      </c>
      <c r="D152" t="s">
        <v>23</v>
      </c>
      <c r="E152" t="s">
        <v>24</v>
      </c>
      <c r="L152" t="s">
        <v>380</v>
      </c>
      <c r="N152">
        <v>13</v>
      </c>
      <c r="O152" t="s">
        <v>100</v>
      </c>
      <c r="P152" t="s">
        <v>381</v>
      </c>
      <c r="Q152" t="s">
        <v>636</v>
      </c>
      <c r="R152">
        <v>4</v>
      </c>
      <c r="W152" t="s">
        <v>637</v>
      </c>
      <c r="X152">
        <v>5</v>
      </c>
      <c r="AC152" t="s">
        <v>601</v>
      </c>
      <c r="AD152">
        <v>4</v>
      </c>
    </row>
    <row r="153" spans="1:30">
      <c r="A153">
        <v>2246</v>
      </c>
      <c r="B153" t="s">
        <v>22</v>
      </c>
      <c r="C153" s="3">
        <v>3</v>
      </c>
      <c r="D153" t="s">
        <v>23</v>
      </c>
      <c r="E153" t="s">
        <v>24</v>
      </c>
      <c r="L153" t="s">
        <v>384</v>
      </c>
      <c r="N153">
        <v>9</v>
      </c>
      <c r="O153" t="s">
        <v>26</v>
      </c>
      <c r="P153" t="s">
        <v>27</v>
      </c>
      <c r="Q153" t="s">
        <v>638</v>
      </c>
      <c r="R153">
        <v>5</v>
      </c>
      <c r="W153" t="s">
        <v>107</v>
      </c>
      <c r="X153">
        <v>4</v>
      </c>
      <c r="AC153" t="s">
        <v>108</v>
      </c>
      <c r="AD153">
        <v>1</v>
      </c>
    </row>
    <row r="154" spans="1:30">
      <c r="A154">
        <v>2247</v>
      </c>
      <c r="B154" t="s">
        <v>22</v>
      </c>
      <c r="C154" s="3">
        <v>3</v>
      </c>
      <c r="D154" t="s">
        <v>23</v>
      </c>
      <c r="E154" t="s">
        <v>24</v>
      </c>
      <c r="L154" t="s">
        <v>387</v>
      </c>
      <c r="N154">
        <v>14</v>
      </c>
      <c r="O154" t="s">
        <v>42</v>
      </c>
      <c r="P154" t="s">
        <v>110</v>
      </c>
      <c r="Q154" t="s">
        <v>639</v>
      </c>
      <c r="R154">
        <v>5</v>
      </c>
      <c r="W154" t="s">
        <v>112</v>
      </c>
      <c r="X154">
        <v>4</v>
      </c>
      <c r="AC154" t="s">
        <v>640</v>
      </c>
      <c r="AD154">
        <v>5</v>
      </c>
    </row>
    <row r="155" spans="1:30">
      <c r="A155">
        <v>2248</v>
      </c>
      <c r="B155" t="s">
        <v>22</v>
      </c>
      <c r="C155" s="3">
        <v>3</v>
      </c>
      <c r="D155" t="s">
        <v>23</v>
      </c>
      <c r="E155" t="s">
        <v>24</v>
      </c>
      <c r="L155" t="s">
        <v>389</v>
      </c>
      <c r="N155">
        <v>14</v>
      </c>
      <c r="O155" t="s">
        <v>42</v>
      </c>
      <c r="P155" t="s">
        <v>157</v>
      </c>
      <c r="Q155" t="s">
        <v>390</v>
      </c>
      <c r="R155">
        <v>4</v>
      </c>
      <c r="W155" t="s">
        <v>641</v>
      </c>
      <c r="X155">
        <v>5</v>
      </c>
      <c r="AC155" t="s">
        <v>118</v>
      </c>
      <c r="AD155">
        <v>2</v>
      </c>
    </row>
    <row r="156" spans="1:30">
      <c r="A156">
        <v>2302</v>
      </c>
      <c r="B156" t="s">
        <v>119</v>
      </c>
      <c r="C156" s="3">
        <v>2</v>
      </c>
      <c r="D156" t="s">
        <v>120</v>
      </c>
      <c r="E156" t="s">
        <v>642</v>
      </c>
      <c r="L156" t="s">
        <v>643</v>
      </c>
      <c r="N156">
        <v>8</v>
      </c>
      <c r="O156" t="s">
        <v>26</v>
      </c>
      <c r="P156" t="s">
        <v>27</v>
      </c>
      <c r="Q156" t="s">
        <v>127</v>
      </c>
      <c r="R156">
        <v>3</v>
      </c>
      <c r="W156" t="s">
        <v>128</v>
      </c>
      <c r="X156">
        <v>3</v>
      </c>
      <c r="AC156" t="s">
        <v>644</v>
      </c>
      <c r="AD156">
        <v>2</v>
      </c>
    </row>
    <row r="157" spans="1:30">
      <c r="A157">
        <v>2303</v>
      </c>
      <c r="B157" t="s">
        <v>119</v>
      </c>
      <c r="C157" s="3">
        <v>2</v>
      </c>
      <c r="D157" t="s">
        <v>120</v>
      </c>
      <c r="E157" t="s">
        <v>642</v>
      </c>
      <c r="L157" t="s">
        <v>645</v>
      </c>
      <c r="N157">
        <v>8</v>
      </c>
      <c r="O157" t="s">
        <v>26</v>
      </c>
      <c r="P157" t="s">
        <v>167</v>
      </c>
      <c r="Q157" t="s">
        <v>399</v>
      </c>
      <c r="R157">
        <v>2</v>
      </c>
      <c r="W157" t="s">
        <v>646</v>
      </c>
      <c r="X157">
        <v>2</v>
      </c>
      <c r="AC157" t="s">
        <v>401</v>
      </c>
      <c r="AD157">
        <v>4</v>
      </c>
    </row>
    <row r="158" spans="1:30">
      <c r="A158">
        <v>2304</v>
      </c>
      <c r="B158" t="s">
        <v>119</v>
      </c>
      <c r="C158" s="3">
        <v>2</v>
      </c>
      <c r="D158" t="s">
        <v>120</v>
      </c>
      <c r="E158" t="s">
        <v>642</v>
      </c>
      <c r="L158" t="s">
        <v>402</v>
      </c>
      <c r="N158">
        <v>8</v>
      </c>
      <c r="O158" t="s">
        <v>26</v>
      </c>
      <c r="P158" t="s">
        <v>71</v>
      </c>
      <c r="Q158" t="s">
        <v>647</v>
      </c>
      <c r="R158">
        <v>3</v>
      </c>
      <c r="W158" t="s">
        <v>404</v>
      </c>
      <c r="X158">
        <v>2</v>
      </c>
      <c r="AC158" t="s">
        <v>138</v>
      </c>
      <c r="AD158">
        <v>3</v>
      </c>
    </row>
    <row r="159" spans="1:30">
      <c r="A159">
        <v>2305</v>
      </c>
      <c r="B159" t="s">
        <v>119</v>
      </c>
      <c r="C159" s="3">
        <v>2</v>
      </c>
      <c r="D159" t="s">
        <v>120</v>
      </c>
      <c r="E159" t="s">
        <v>642</v>
      </c>
      <c r="L159" t="s">
        <v>648</v>
      </c>
      <c r="N159">
        <v>7</v>
      </c>
      <c r="O159" t="s">
        <v>26</v>
      </c>
      <c r="P159" t="s">
        <v>649</v>
      </c>
      <c r="Q159" t="s">
        <v>650</v>
      </c>
      <c r="R159">
        <v>3</v>
      </c>
      <c r="W159" t="s">
        <v>141</v>
      </c>
      <c r="X159">
        <v>2</v>
      </c>
      <c r="AC159" t="s">
        <v>142</v>
      </c>
      <c r="AD159">
        <v>2</v>
      </c>
    </row>
    <row r="160" spans="1:30">
      <c r="A160">
        <v>2307</v>
      </c>
      <c r="B160" t="s">
        <v>119</v>
      </c>
      <c r="C160" s="3">
        <v>2</v>
      </c>
      <c r="D160" t="s">
        <v>120</v>
      </c>
      <c r="E160" t="s">
        <v>642</v>
      </c>
      <c r="L160" t="s">
        <v>651</v>
      </c>
      <c r="N160">
        <v>8</v>
      </c>
      <c r="O160" t="s">
        <v>26</v>
      </c>
      <c r="P160" t="s">
        <v>71</v>
      </c>
      <c r="Q160" t="s">
        <v>411</v>
      </c>
      <c r="R160">
        <v>2</v>
      </c>
      <c r="W160" t="s">
        <v>652</v>
      </c>
      <c r="X160">
        <v>3</v>
      </c>
      <c r="AC160" t="s">
        <v>151</v>
      </c>
      <c r="AD160">
        <v>3</v>
      </c>
    </row>
    <row r="161" spans="1:30">
      <c r="A161">
        <v>2309</v>
      </c>
      <c r="B161" t="s">
        <v>119</v>
      </c>
      <c r="C161" s="3">
        <v>2</v>
      </c>
      <c r="D161" t="s">
        <v>120</v>
      </c>
      <c r="E161" t="s">
        <v>642</v>
      </c>
      <c r="L161" t="s">
        <v>653</v>
      </c>
      <c r="N161">
        <v>13</v>
      </c>
      <c r="O161" t="s">
        <v>42</v>
      </c>
      <c r="P161" t="s">
        <v>209</v>
      </c>
      <c r="Q161" t="s">
        <v>158</v>
      </c>
      <c r="R161">
        <v>4</v>
      </c>
      <c r="W161" t="s">
        <v>654</v>
      </c>
      <c r="X161">
        <v>4</v>
      </c>
      <c r="AC161" t="s">
        <v>655</v>
      </c>
      <c r="AD161">
        <v>5</v>
      </c>
    </row>
    <row r="162" spans="1:30">
      <c r="A162">
        <v>2310</v>
      </c>
      <c r="B162" t="s">
        <v>119</v>
      </c>
      <c r="C162" s="3">
        <v>2</v>
      </c>
      <c r="D162" t="s">
        <v>120</v>
      </c>
      <c r="E162" t="s">
        <v>642</v>
      </c>
      <c r="L162" t="s">
        <v>417</v>
      </c>
      <c r="N162">
        <v>7</v>
      </c>
      <c r="O162" t="s">
        <v>26</v>
      </c>
      <c r="P162" t="s">
        <v>32</v>
      </c>
      <c r="Q162" t="s">
        <v>418</v>
      </c>
      <c r="R162">
        <v>3</v>
      </c>
      <c r="W162" t="s">
        <v>656</v>
      </c>
      <c r="X162">
        <v>2</v>
      </c>
      <c r="AC162" t="s">
        <v>657</v>
      </c>
      <c r="AD162">
        <v>2</v>
      </c>
    </row>
    <row r="163" spans="1:30">
      <c r="A163">
        <v>2311</v>
      </c>
      <c r="B163" t="s">
        <v>119</v>
      </c>
      <c r="C163" s="3">
        <v>2</v>
      </c>
      <c r="D163" t="s">
        <v>120</v>
      </c>
      <c r="E163" t="s">
        <v>642</v>
      </c>
      <c r="L163" t="s">
        <v>658</v>
      </c>
      <c r="N163">
        <v>7</v>
      </c>
      <c r="O163" t="s">
        <v>26</v>
      </c>
      <c r="P163" t="s">
        <v>32</v>
      </c>
      <c r="Q163" t="s">
        <v>659</v>
      </c>
      <c r="R163">
        <v>2</v>
      </c>
      <c r="W163" t="s">
        <v>660</v>
      </c>
      <c r="X163">
        <v>3</v>
      </c>
      <c r="AC163" t="s">
        <v>108</v>
      </c>
      <c r="AD163">
        <v>1</v>
      </c>
    </row>
    <row r="164" spans="1:30">
      <c r="A164">
        <v>2312</v>
      </c>
      <c r="B164" t="s">
        <v>119</v>
      </c>
      <c r="C164" s="3">
        <v>2</v>
      </c>
      <c r="D164" t="s">
        <v>120</v>
      </c>
      <c r="E164" t="s">
        <v>642</v>
      </c>
      <c r="L164" t="s">
        <v>661</v>
      </c>
      <c r="N164">
        <v>11</v>
      </c>
      <c r="O164" t="s">
        <v>26</v>
      </c>
      <c r="P164" t="s">
        <v>167</v>
      </c>
      <c r="Q164" t="s">
        <v>662</v>
      </c>
      <c r="R164">
        <v>4</v>
      </c>
      <c r="W164" t="s">
        <v>663</v>
      </c>
      <c r="X164">
        <v>4</v>
      </c>
      <c r="AC164" t="s">
        <v>425</v>
      </c>
      <c r="AD164">
        <v>4</v>
      </c>
    </row>
    <row r="165" spans="1:30">
      <c r="A165">
        <v>2313</v>
      </c>
      <c r="B165" t="s">
        <v>119</v>
      </c>
      <c r="C165" s="3">
        <v>2</v>
      </c>
      <c r="D165" t="s">
        <v>120</v>
      </c>
      <c r="E165" t="s">
        <v>642</v>
      </c>
      <c r="L165" t="s">
        <v>664</v>
      </c>
      <c r="N165">
        <v>9</v>
      </c>
      <c r="O165" t="s">
        <v>26</v>
      </c>
      <c r="P165" t="s">
        <v>665</v>
      </c>
      <c r="Q165" t="s">
        <v>666</v>
      </c>
      <c r="R165">
        <v>3</v>
      </c>
      <c r="W165" t="s">
        <v>667</v>
      </c>
      <c r="X165">
        <v>3</v>
      </c>
      <c r="AC165" t="s">
        <v>425</v>
      </c>
      <c r="AD165">
        <v>4</v>
      </c>
    </row>
    <row r="166" spans="1:30">
      <c r="A166">
        <v>2314</v>
      </c>
      <c r="B166" t="s">
        <v>119</v>
      </c>
      <c r="C166" s="3">
        <v>2</v>
      </c>
      <c r="D166" t="s">
        <v>120</v>
      </c>
      <c r="E166" t="s">
        <v>642</v>
      </c>
      <c r="L166" t="s">
        <v>668</v>
      </c>
      <c r="N166">
        <v>8</v>
      </c>
      <c r="O166" t="s">
        <v>26</v>
      </c>
      <c r="P166" t="s">
        <v>27</v>
      </c>
      <c r="Q166" t="s">
        <v>669</v>
      </c>
      <c r="R166">
        <v>2</v>
      </c>
      <c r="W166" t="s">
        <v>428</v>
      </c>
      <c r="X166">
        <v>3</v>
      </c>
      <c r="AC166" t="s">
        <v>108</v>
      </c>
      <c r="AD166">
        <v>1</v>
      </c>
    </row>
    <row r="167" spans="1:30">
      <c r="A167">
        <v>2315</v>
      </c>
      <c r="B167" t="s">
        <v>119</v>
      </c>
      <c r="C167" s="3">
        <v>2</v>
      </c>
      <c r="D167" t="s">
        <v>120</v>
      </c>
      <c r="E167" t="s">
        <v>642</v>
      </c>
      <c r="L167" t="s">
        <v>670</v>
      </c>
      <c r="N167">
        <v>6</v>
      </c>
      <c r="O167" t="s">
        <v>26</v>
      </c>
      <c r="P167" t="s">
        <v>52</v>
      </c>
      <c r="Q167" t="s">
        <v>671</v>
      </c>
      <c r="R167">
        <v>3</v>
      </c>
      <c r="W167" t="s">
        <v>672</v>
      </c>
      <c r="X167">
        <v>2</v>
      </c>
      <c r="AC167" t="s">
        <v>240</v>
      </c>
      <c r="AD167">
        <v>2</v>
      </c>
    </row>
    <row r="168" spans="1:30">
      <c r="A168">
        <v>2316</v>
      </c>
      <c r="B168" t="s">
        <v>119</v>
      </c>
      <c r="C168" s="3">
        <v>2</v>
      </c>
      <c r="D168" t="s">
        <v>120</v>
      </c>
      <c r="E168" t="s">
        <v>642</v>
      </c>
      <c r="L168" t="s">
        <v>673</v>
      </c>
      <c r="N168">
        <v>2</v>
      </c>
      <c r="O168" t="s">
        <v>180</v>
      </c>
      <c r="P168" t="s">
        <v>674</v>
      </c>
      <c r="Q168" t="s">
        <v>675</v>
      </c>
      <c r="R168">
        <v>1</v>
      </c>
      <c r="W168" t="s">
        <v>676</v>
      </c>
      <c r="X168">
        <v>1</v>
      </c>
      <c r="AC168" t="s">
        <v>108</v>
      </c>
      <c r="AD168">
        <v>1</v>
      </c>
    </row>
    <row r="169" spans="1:30">
      <c r="A169">
        <v>1328</v>
      </c>
      <c r="B169" t="s">
        <v>119</v>
      </c>
      <c r="C169" s="3">
        <v>2</v>
      </c>
      <c r="D169" t="s">
        <v>120</v>
      </c>
      <c r="E169" t="s">
        <v>121</v>
      </c>
      <c r="L169" t="s">
        <v>677</v>
      </c>
      <c r="N169">
        <v>13</v>
      </c>
      <c r="O169" t="s">
        <v>26</v>
      </c>
      <c r="P169" t="s">
        <v>678</v>
      </c>
      <c r="Q169" t="s">
        <v>679</v>
      </c>
      <c r="R169">
        <v>3</v>
      </c>
      <c r="W169" t="s">
        <v>680</v>
      </c>
      <c r="X169">
        <v>5</v>
      </c>
      <c r="AC169" t="s">
        <v>681</v>
      </c>
      <c r="AD169">
        <v>5</v>
      </c>
    </row>
    <row r="170" spans="1:30">
      <c r="A170">
        <v>1329</v>
      </c>
      <c r="B170" t="s">
        <v>119</v>
      </c>
      <c r="C170" s="3">
        <v>2</v>
      </c>
      <c r="D170" t="s">
        <v>120</v>
      </c>
      <c r="E170" t="s">
        <v>121</v>
      </c>
      <c r="L170" t="s">
        <v>682</v>
      </c>
      <c r="N170">
        <v>13</v>
      </c>
      <c r="O170" t="s">
        <v>26</v>
      </c>
      <c r="P170" t="s">
        <v>683</v>
      </c>
      <c r="Q170" t="s">
        <v>684</v>
      </c>
      <c r="R170">
        <v>4</v>
      </c>
      <c r="W170" t="s">
        <v>685</v>
      </c>
      <c r="X170">
        <v>4</v>
      </c>
      <c r="AC170" t="s">
        <v>686</v>
      </c>
      <c r="AD170">
        <v>5</v>
      </c>
    </row>
    <row r="171" spans="1:30">
      <c r="A171">
        <v>1330</v>
      </c>
      <c r="B171" t="s">
        <v>119</v>
      </c>
      <c r="C171" s="3">
        <v>2</v>
      </c>
      <c r="D171" t="s">
        <v>120</v>
      </c>
      <c r="E171" t="s">
        <v>121</v>
      </c>
      <c r="L171" t="s">
        <v>687</v>
      </c>
      <c r="N171">
        <v>13</v>
      </c>
      <c r="O171" t="s">
        <v>26</v>
      </c>
      <c r="P171" t="s">
        <v>688</v>
      </c>
      <c r="Q171" t="s">
        <v>689</v>
      </c>
      <c r="R171">
        <v>5</v>
      </c>
      <c r="W171" t="s">
        <v>206</v>
      </c>
      <c r="X171">
        <v>4</v>
      </c>
      <c r="AC171" t="s">
        <v>207</v>
      </c>
      <c r="AD171">
        <v>4</v>
      </c>
    </row>
    <row r="172" spans="1:30">
      <c r="A172">
        <v>1331</v>
      </c>
      <c r="B172" t="s">
        <v>119</v>
      </c>
      <c r="C172" s="3">
        <v>2</v>
      </c>
      <c r="D172" t="s">
        <v>120</v>
      </c>
      <c r="E172" t="s">
        <v>121</v>
      </c>
      <c r="L172" t="s">
        <v>690</v>
      </c>
      <c r="N172">
        <v>11</v>
      </c>
      <c r="O172" t="s">
        <v>26</v>
      </c>
      <c r="P172" t="s">
        <v>27</v>
      </c>
      <c r="Q172" t="s">
        <v>691</v>
      </c>
      <c r="R172">
        <v>3</v>
      </c>
      <c r="W172" t="s">
        <v>692</v>
      </c>
      <c r="X172">
        <v>4</v>
      </c>
      <c r="AC172" t="s">
        <v>207</v>
      </c>
      <c r="AD172">
        <v>3</v>
      </c>
    </row>
    <row r="173" spans="1:30">
      <c r="A173">
        <v>1332</v>
      </c>
      <c r="B173" t="s">
        <v>119</v>
      </c>
      <c r="C173" s="3">
        <v>2</v>
      </c>
      <c r="D173" t="s">
        <v>120</v>
      </c>
      <c r="E173" t="s">
        <v>121</v>
      </c>
      <c r="L173" t="s">
        <v>693</v>
      </c>
      <c r="N173">
        <v>13</v>
      </c>
      <c r="O173" t="s">
        <v>26</v>
      </c>
      <c r="P173" t="s">
        <v>472</v>
      </c>
      <c r="Q173" t="s">
        <v>694</v>
      </c>
      <c r="R173">
        <v>3</v>
      </c>
      <c r="W173" t="s">
        <v>206</v>
      </c>
      <c r="X173">
        <v>4</v>
      </c>
      <c r="AC173" t="s">
        <v>207</v>
      </c>
      <c r="AD173">
        <v>3</v>
      </c>
    </row>
    <row r="174" spans="1:30">
      <c r="A174">
        <v>1333</v>
      </c>
      <c r="B174" t="s">
        <v>119</v>
      </c>
      <c r="C174" s="3">
        <v>2</v>
      </c>
      <c r="D174" t="s">
        <v>120</v>
      </c>
      <c r="E174" t="s">
        <v>121</v>
      </c>
      <c r="L174" t="s">
        <v>204</v>
      </c>
      <c r="N174">
        <v>11</v>
      </c>
      <c r="O174" t="s">
        <v>26</v>
      </c>
      <c r="P174" t="s">
        <v>91</v>
      </c>
      <c r="Q174" t="s">
        <v>205</v>
      </c>
      <c r="R174">
        <v>3</v>
      </c>
      <c r="W174" t="s">
        <v>206</v>
      </c>
      <c r="X174">
        <v>4</v>
      </c>
      <c r="AC174" t="s">
        <v>207</v>
      </c>
      <c r="AD174">
        <v>4</v>
      </c>
    </row>
    <row r="175" spans="1:30">
      <c r="A175">
        <v>1334</v>
      </c>
      <c r="B175" t="s">
        <v>119</v>
      </c>
      <c r="C175" s="3">
        <v>2</v>
      </c>
      <c r="D175" t="s">
        <v>120</v>
      </c>
      <c r="E175" t="s">
        <v>121</v>
      </c>
      <c r="L175" t="s">
        <v>208</v>
      </c>
      <c r="N175">
        <v>13</v>
      </c>
      <c r="O175" t="s">
        <v>26</v>
      </c>
      <c r="P175" t="s">
        <v>209</v>
      </c>
      <c r="Q175" t="s">
        <v>210</v>
      </c>
      <c r="R175">
        <v>4</v>
      </c>
      <c r="W175" t="s">
        <v>211</v>
      </c>
      <c r="X175">
        <v>4</v>
      </c>
      <c r="AC175" t="s">
        <v>212</v>
      </c>
      <c r="AD175">
        <v>5</v>
      </c>
    </row>
    <row r="176" spans="1:30">
      <c r="A176">
        <v>1335</v>
      </c>
      <c r="B176" t="s">
        <v>119</v>
      </c>
      <c r="C176" s="3">
        <v>2</v>
      </c>
      <c r="D176" t="s">
        <v>120</v>
      </c>
      <c r="E176" t="s">
        <v>121</v>
      </c>
      <c r="L176" t="s">
        <v>213</v>
      </c>
      <c r="N176">
        <v>10</v>
      </c>
      <c r="O176" t="s">
        <v>26</v>
      </c>
      <c r="P176" t="s">
        <v>214</v>
      </c>
      <c r="Q176" t="s">
        <v>215</v>
      </c>
      <c r="R176">
        <v>3</v>
      </c>
      <c r="W176" t="s">
        <v>216</v>
      </c>
      <c r="X176">
        <v>4</v>
      </c>
      <c r="AC176" t="s">
        <v>217</v>
      </c>
      <c r="AD176">
        <v>3</v>
      </c>
    </row>
    <row r="177" spans="1:30">
      <c r="A177">
        <v>1336</v>
      </c>
      <c r="B177" t="s">
        <v>119</v>
      </c>
      <c r="C177" s="3">
        <v>2</v>
      </c>
      <c r="D177" t="s">
        <v>120</v>
      </c>
      <c r="E177" t="s">
        <v>121</v>
      </c>
      <c r="L177" t="s">
        <v>218</v>
      </c>
      <c r="N177">
        <v>10</v>
      </c>
      <c r="O177" t="s">
        <v>26</v>
      </c>
      <c r="P177" t="s">
        <v>62</v>
      </c>
      <c r="Q177" t="s">
        <v>219</v>
      </c>
      <c r="R177">
        <v>4</v>
      </c>
      <c r="W177" t="s">
        <v>220</v>
      </c>
      <c r="X177">
        <v>3</v>
      </c>
      <c r="AC177" t="s">
        <v>221</v>
      </c>
      <c r="AD177">
        <v>3</v>
      </c>
    </row>
    <row r="178" spans="1:30">
      <c r="A178">
        <v>1337</v>
      </c>
      <c r="B178" t="s">
        <v>119</v>
      </c>
      <c r="C178" s="3">
        <v>2</v>
      </c>
      <c r="D178" t="s">
        <v>120</v>
      </c>
      <c r="E178" t="s">
        <v>121</v>
      </c>
      <c r="L178" t="s">
        <v>222</v>
      </c>
      <c r="N178">
        <v>9</v>
      </c>
      <c r="O178" t="s">
        <v>26</v>
      </c>
      <c r="P178" t="s">
        <v>223</v>
      </c>
      <c r="Q178" t="s">
        <v>224</v>
      </c>
      <c r="R178">
        <v>3</v>
      </c>
      <c r="W178" t="s">
        <v>225</v>
      </c>
      <c r="X178">
        <v>3</v>
      </c>
      <c r="AC178" t="s">
        <v>226</v>
      </c>
      <c r="AD178">
        <v>3</v>
      </c>
    </row>
    <row r="179" spans="1:30">
      <c r="A179">
        <v>1338</v>
      </c>
      <c r="B179" t="s">
        <v>119</v>
      </c>
      <c r="C179" s="3">
        <v>2</v>
      </c>
      <c r="D179" t="s">
        <v>120</v>
      </c>
      <c r="E179" t="s">
        <v>121</v>
      </c>
      <c r="L179" t="s">
        <v>227</v>
      </c>
      <c r="N179">
        <v>13</v>
      </c>
      <c r="O179" t="s">
        <v>26</v>
      </c>
      <c r="P179" t="s">
        <v>228</v>
      </c>
      <c r="Q179" t="s">
        <v>229</v>
      </c>
      <c r="R179">
        <v>3</v>
      </c>
      <c r="W179" t="s">
        <v>230</v>
      </c>
      <c r="X179">
        <v>5</v>
      </c>
      <c r="AC179" t="s">
        <v>231</v>
      </c>
      <c r="AD179">
        <v>5</v>
      </c>
    </row>
    <row r="180" spans="1:30">
      <c r="A180">
        <v>1339</v>
      </c>
      <c r="B180" t="s">
        <v>119</v>
      </c>
      <c r="C180" s="3">
        <v>2</v>
      </c>
      <c r="D180" t="s">
        <v>120</v>
      </c>
      <c r="E180" t="s">
        <v>121</v>
      </c>
      <c r="L180" t="s">
        <v>232</v>
      </c>
      <c r="N180">
        <v>13</v>
      </c>
      <c r="O180" t="s">
        <v>26</v>
      </c>
      <c r="P180" t="s">
        <v>233</v>
      </c>
      <c r="Q180" t="s">
        <v>234</v>
      </c>
      <c r="R180">
        <v>4</v>
      </c>
      <c r="W180" t="s">
        <v>235</v>
      </c>
      <c r="X180">
        <v>4</v>
      </c>
      <c r="AC180" t="s">
        <v>236</v>
      </c>
      <c r="AD180">
        <v>5</v>
      </c>
    </row>
    <row r="181" spans="1:30">
      <c r="A181">
        <v>1340</v>
      </c>
      <c r="B181" t="s">
        <v>119</v>
      </c>
      <c r="C181" s="3">
        <v>2</v>
      </c>
      <c r="D181" t="s">
        <v>120</v>
      </c>
      <c r="E181" t="s">
        <v>121</v>
      </c>
      <c r="L181" t="s">
        <v>237</v>
      </c>
      <c r="N181">
        <v>13</v>
      </c>
      <c r="O181" t="s">
        <v>26</v>
      </c>
      <c r="P181" t="s">
        <v>238</v>
      </c>
      <c r="Q181" t="s">
        <v>229</v>
      </c>
      <c r="R181">
        <v>4</v>
      </c>
      <c r="W181" t="s">
        <v>239</v>
      </c>
      <c r="X181">
        <v>5</v>
      </c>
      <c r="AC181" t="s">
        <v>240</v>
      </c>
      <c r="AD181">
        <v>4</v>
      </c>
    </row>
    <row r="182" spans="1:30">
      <c r="A182">
        <v>1401</v>
      </c>
      <c r="B182" t="s">
        <v>241</v>
      </c>
      <c r="C182" s="3">
        <v>6</v>
      </c>
      <c r="D182" t="s">
        <v>242</v>
      </c>
      <c r="E182" t="s">
        <v>243</v>
      </c>
      <c r="L182" t="s">
        <v>244</v>
      </c>
      <c r="N182">
        <v>5</v>
      </c>
      <c r="O182" t="s">
        <v>180</v>
      </c>
      <c r="P182" t="s">
        <v>245</v>
      </c>
      <c r="Q182" t="s">
        <v>246</v>
      </c>
      <c r="R182">
        <v>1</v>
      </c>
      <c r="W182" t="s">
        <v>247</v>
      </c>
      <c r="X182">
        <v>2</v>
      </c>
      <c r="AC182" t="s">
        <v>248</v>
      </c>
      <c r="AD182">
        <v>2</v>
      </c>
    </row>
    <row r="183" spans="1:30">
      <c r="A183">
        <v>1402</v>
      </c>
      <c r="B183" t="s">
        <v>241</v>
      </c>
      <c r="C183" s="3">
        <v>6</v>
      </c>
      <c r="D183" t="s">
        <v>242</v>
      </c>
      <c r="E183" t="s">
        <v>243</v>
      </c>
      <c r="L183" t="s">
        <v>249</v>
      </c>
      <c r="N183">
        <v>8</v>
      </c>
      <c r="O183" t="s">
        <v>26</v>
      </c>
      <c r="P183" t="s">
        <v>32</v>
      </c>
      <c r="Q183" t="s">
        <v>250</v>
      </c>
      <c r="R183">
        <v>3</v>
      </c>
      <c r="W183" t="s">
        <v>251</v>
      </c>
      <c r="X183">
        <v>3</v>
      </c>
      <c r="AC183" t="s">
        <v>252</v>
      </c>
      <c r="AD183">
        <v>2</v>
      </c>
    </row>
    <row r="184" spans="1:30">
      <c r="A184">
        <v>1403</v>
      </c>
      <c r="B184" t="s">
        <v>241</v>
      </c>
      <c r="C184" s="3">
        <v>6</v>
      </c>
      <c r="D184" t="s">
        <v>242</v>
      </c>
      <c r="E184" t="s">
        <v>243</v>
      </c>
      <c r="L184" t="s">
        <v>253</v>
      </c>
      <c r="N184">
        <v>7</v>
      </c>
      <c r="O184" t="s">
        <v>26</v>
      </c>
      <c r="P184" t="s">
        <v>32</v>
      </c>
      <c r="Q184" t="s">
        <v>254</v>
      </c>
      <c r="R184">
        <v>3</v>
      </c>
      <c r="W184" t="s">
        <v>255</v>
      </c>
      <c r="X184">
        <v>3</v>
      </c>
      <c r="AC184" t="s">
        <v>256</v>
      </c>
      <c r="AD184">
        <v>4</v>
      </c>
    </row>
    <row r="185" spans="1:30">
      <c r="A185">
        <v>1404</v>
      </c>
      <c r="B185" t="s">
        <v>241</v>
      </c>
      <c r="C185" s="3">
        <v>6</v>
      </c>
      <c r="D185" t="s">
        <v>242</v>
      </c>
      <c r="E185" t="s">
        <v>243</v>
      </c>
      <c r="L185" t="s">
        <v>257</v>
      </c>
      <c r="N185">
        <v>8</v>
      </c>
      <c r="O185" t="s">
        <v>26</v>
      </c>
      <c r="P185" t="s">
        <v>258</v>
      </c>
      <c r="Q185" t="s">
        <v>259</v>
      </c>
      <c r="R185">
        <v>2</v>
      </c>
      <c r="W185" t="s">
        <v>260</v>
      </c>
      <c r="X185">
        <v>2</v>
      </c>
      <c r="AC185" t="s">
        <v>261</v>
      </c>
      <c r="AD185">
        <v>4</v>
      </c>
    </row>
    <row r="186" spans="1:30">
      <c r="A186">
        <v>1405</v>
      </c>
      <c r="B186" t="s">
        <v>241</v>
      </c>
      <c r="C186" s="3">
        <v>6</v>
      </c>
      <c r="D186" t="s">
        <v>242</v>
      </c>
      <c r="E186" t="s">
        <v>243</v>
      </c>
      <c r="L186" t="s">
        <v>262</v>
      </c>
      <c r="N186">
        <v>5</v>
      </c>
      <c r="O186" t="s">
        <v>180</v>
      </c>
      <c r="P186" t="s">
        <v>263</v>
      </c>
      <c r="Q186" t="s">
        <v>264</v>
      </c>
      <c r="R186">
        <v>2</v>
      </c>
      <c r="W186" t="s">
        <v>265</v>
      </c>
      <c r="X186">
        <v>2</v>
      </c>
      <c r="AC186" t="s">
        <v>266</v>
      </c>
      <c r="AD186">
        <v>1</v>
      </c>
    </row>
    <row r="187" spans="1:30">
      <c r="A187">
        <v>1406</v>
      </c>
      <c r="B187" t="s">
        <v>241</v>
      </c>
      <c r="C187" s="3">
        <v>6</v>
      </c>
      <c r="D187" t="s">
        <v>242</v>
      </c>
      <c r="E187" t="s">
        <v>243</v>
      </c>
      <c r="L187" t="s">
        <v>267</v>
      </c>
      <c r="N187">
        <v>7</v>
      </c>
      <c r="O187" t="s">
        <v>180</v>
      </c>
      <c r="P187" t="s">
        <v>268</v>
      </c>
      <c r="Q187" t="s">
        <v>269</v>
      </c>
      <c r="R187">
        <v>2</v>
      </c>
      <c r="W187" t="s">
        <v>270</v>
      </c>
      <c r="X187">
        <v>3</v>
      </c>
      <c r="AC187" t="s">
        <v>271</v>
      </c>
      <c r="AD187">
        <v>2</v>
      </c>
    </row>
    <row r="188" spans="1:30">
      <c r="A188">
        <v>1409</v>
      </c>
      <c r="B188" t="s">
        <v>241</v>
      </c>
      <c r="C188" s="3">
        <v>6</v>
      </c>
      <c r="D188" t="s">
        <v>242</v>
      </c>
      <c r="E188" t="s">
        <v>243</v>
      </c>
      <c r="L188" t="s">
        <v>281</v>
      </c>
      <c r="N188">
        <v>14</v>
      </c>
      <c r="O188" t="s">
        <v>26</v>
      </c>
      <c r="P188" t="s">
        <v>282</v>
      </c>
      <c r="Q188" t="s">
        <v>283</v>
      </c>
      <c r="R188">
        <v>4</v>
      </c>
      <c r="W188" t="s">
        <v>284</v>
      </c>
      <c r="X188">
        <v>5</v>
      </c>
      <c r="AC188" t="s">
        <v>285</v>
      </c>
      <c r="AD188">
        <v>5</v>
      </c>
    </row>
    <row r="189" spans="1:30">
      <c r="A189">
        <v>336</v>
      </c>
      <c r="B189" t="s">
        <v>119</v>
      </c>
      <c r="C189" s="3">
        <v>2</v>
      </c>
      <c r="D189" t="s">
        <v>120</v>
      </c>
      <c r="E189" t="s">
        <v>121</v>
      </c>
      <c r="L189" t="s">
        <v>695</v>
      </c>
      <c r="N189">
        <v>10</v>
      </c>
      <c r="O189" t="s">
        <v>26</v>
      </c>
      <c r="P189" t="s">
        <v>334</v>
      </c>
      <c r="Q189" t="s">
        <v>696</v>
      </c>
      <c r="R189">
        <v>2</v>
      </c>
      <c r="W189" t="s">
        <v>697</v>
      </c>
      <c r="X189">
        <v>5</v>
      </c>
      <c r="AC189" t="s">
        <v>221</v>
      </c>
      <c r="AD189">
        <v>3</v>
      </c>
    </row>
    <row r="190" spans="1:30">
      <c r="A190">
        <v>338</v>
      </c>
      <c r="B190" t="s">
        <v>119</v>
      </c>
      <c r="C190" s="3">
        <v>2</v>
      </c>
      <c r="D190" t="s">
        <v>120</v>
      </c>
      <c r="E190" t="s">
        <v>121</v>
      </c>
      <c r="L190" t="s">
        <v>698</v>
      </c>
      <c r="N190">
        <v>10</v>
      </c>
      <c r="O190" t="s">
        <v>26</v>
      </c>
      <c r="P190" t="s">
        <v>334</v>
      </c>
      <c r="Q190" t="s">
        <v>699</v>
      </c>
      <c r="R190">
        <v>3</v>
      </c>
      <c r="W190" t="s">
        <v>700</v>
      </c>
      <c r="X190">
        <v>4</v>
      </c>
      <c r="AC190" t="s">
        <v>701</v>
      </c>
      <c r="AD190">
        <v>3</v>
      </c>
    </row>
    <row r="191" spans="1:30">
      <c r="A191">
        <v>339</v>
      </c>
      <c r="B191" t="s">
        <v>119</v>
      </c>
      <c r="C191" s="3">
        <v>2</v>
      </c>
      <c r="D191" t="s">
        <v>120</v>
      </c>
      <c r="E191" t="s">
        <v>121</v>
      </c>
      <c r="L191" t="s">
        <v>232</v>
      </c>
      <c r="N191">
        <v>13</v>
      </c>
      <c r="O191" t="s">
        <v>26</v>
      </c>
      <c r="P191" t="s">
        <v>233</v>
      </c>
      <c r="Q191" t="s">
        <v>234</v>
      </c>
      <c r="R191">
        <v>4</v>
      </c>
      <c r="W191" t="s">
        <v>235</v>
      </c>
      <c r="X191">
        <v>5</v>
      </c>
      <c r="AC191" t="s">
        <v>236</v>
      </c>
      <c r="AD191">
        <v>3</v>
      </c>
    </row>
    <row r="192" spans="1:30">
      <c r="A192">
        <v>340</v>
      </c>
      <c r="B192" t="s">
        <v>119</v>
      </c>
      <c r="C192" s="3">
        <v>2</v>
      </c>
      <c r="D192" t="s">
        <v>120</v>
      </c>
      <c r="E192" t="s">
        <v>121</v>
      </c>
      <c r="L192" t="s">
        <v>702</v>
      </c>
      <c r="N192">
        <v>10</v>
      </c>
      <c r="O192" t="s">
        <v>26</v>
      </c>
      <c r="P192" t="s">
        <v>703</v>
      </c>
      <c r="Q192" t="s">
        <v>704</v>
      </c>
      <c r="R192">
        <v>3</v>
      </c>
      <c r="W192" t="s">
        <v>705</v>
      </c>
      <c r="X192">
        <v>3</v>
      </c>
      <c r="AC192" t="s">
        <v>240</v>
      </c>
      <c r="AD192">
        <v>4</v>
      </c>
    </row>
    <row r="193" spans="1:30">
      <c r="A193">
        <v>401</v>
      </c>
      <c r="B193" t="s">
        <v>241</v>
      </c>
      <c r="C193" s="3">
        <v>6</v>
      </c>
      <c r="D193" t="s">
        <v>242</v>
      </c>
      <c r="E193" t="s">
        <v>243</v>
      </c>
      <c r="L193" t="s">
        <v>706</v>
      </c>
      <c r="N193">
        <v>4</v>
      </c>
      <c r="O193" t="s">
        <v>180</v>
      </c>
      <c r="P193" t="s">
        <v>674</v>
      </c>
      <c r="Q193" t="s">
        <v>707</v>
      </c>
      <c r="R193">
        <v>3</v>
      </c>
      <c r="W193" t="s">
        <v>708</v>
      </c>
      <c r="X193">
        <v>1</v>
      </c>
      <c r="AC193" t="s">
        <v>709</v>
      </c>
      <c r="AD193">
        <v>1</v>
      </c>
    </row>
    <row r="194" spans="1:30">
      <c r="A194">
        <v>402</v>
      </c>
      <c r="B194" t="s">
        <v>241</v>
      </c>
      <c r="C194" s="3">
        <v>6</v>
      </c>
      <c r="D194" t="s">
        <v>242</v>
      </c>
      <c r="E194" t="s">
        <v>243</v>
      </c>
      <c r="L194" t="s">
        <v>710</v>
      </c>
      <c r="N194">
        <v>7</v>
      </c>
      <c r="O194" t="s">
        <v>26</v>
      </c>
      <c r="P194" t="s">
        <v>32</v>
      </c>
      <c r="Q194" t="s">
        <v>242</v>
      </c>
      <c r="R194">
        <v>2</v>
      </c>
      <c r="W194" t="s">
        <v>711</v>
      </c>
      <c r="X194">
        <v>3</v>
      </c>
      <c r="AC194" t="s">
        <v>712</v>
      </c>
      <c r="AD194">
        <v>2</v>
      </c>
    </row>
    <row r="195" spans="1:30">
      <c r="A195">
        <v>403</v>
      </c>
      <c r="B195" t="s">
        <v>241</v>
      </c>
      <c r="C195" s="3">
        <v>6</v>
      </c>
      <c r="D195" t="s">
        <v>242</v>
      </c>
      <c r="E195" t="s">
        <v>243</v>
      </c>
      <c r="L195" t="s">
        <v>713</v>
      </c>
      <c r="N195">
        <v>7</v>
      </c>
      <c r="O195" t="s">
        <v>26</v>
      </c>
      <c r="P195" t="s">
        <v>32</v>
      </c>
      <c r="Q195" t="s">
        <v>714</v>
      </c>
      <c r="R195">
        <v>2</v>
      </c>
      <c r="W195" t="s">
        <v>715</v>
      </c>
      <c r="X195">
        <v>2</v>
      </c>
      <c r="AC195" t="s">
        <v>256</v>
      </c>
      <c r="AD195">
        <v>4</v>
      </c>
    </row>
    <row r="196" spans="1:30">
      <c r="A196">
        <v>404</v>
      </c>
      <c r="B196" t="s">
        <v>241</v>
      </c>
      <c r="C196" s="3">
        <v>6</v>
      </c>
      <c r="D196" t="s">
        <v>242</v>
      </c>
      <c r="E196" t="s">
        <v>243</v>
      </c>
      <c r="L196" t="s">
        <v>257</v>
      </c>
      <c r="N196">
        <v>8</v>
      </c>
      <c r="O196" t="s">
        <v>26</v>
      </c>
      <c r="P196" t="s">
        <v>258</v>
      </c>
      <c r="Q196" t="s">
        <v>716</v>
      </c>
      <c r="R196">
        <v>3</v>
      </c>
      <c r="W196" t="s">
        <v>717</v>
      </c>
      <c r="X196">
        <v>2</v>
      </c>
      <c r="AC196" t="s">
        <v>718</v>
      </c>
      <c r="AD196">
        <v>3</v>
      </c>
    </row>
    <row r="197" spans="1:30">
      <c r="A197">
        <v>405</v>
      </c>
      <c r="B197" t="s">
        <v>241</v>
      </c>
      <c r="C197" s="3">
        <v>6</v>
      </c>
      <c r="D197" t="s">
        <v>242</v>
      </c>
      <c r="E197" t="s">
        <v>243</v>
      </c>
      <c r="L197" t="s">
        <v>719</v>
      </c>
      <c r="N197">
        <v>4</v>
      </c>
      <c r="O197" t="s">
        <v>180</v>
      </c>
      <c r="P197" t="s">
        <v>720</v>
      </c>
      <c r="Q197" t="s">
        <v>721</v>
      </c>
      <c r="R197">
        <v>1</v>
      </c>
      <c r="W197" t="s">
        <v>722</v>
      </c>
      <c r="X197">
        <v>1</v>
      </c>
      <c r="AC197" t="s">
        <v>723</v>
      </c>
      <c r="AD197">
        <v>2</v>
      </c>
    </row>
    <row r="198" spans="1:30">
      <c r="A198">
        <v>406</v>
      </c>
      <c r="B198" t="s">
        <v>241</v>
      </c>
      <c r="C198" s="3">
        <v>6</v>
      </c>
      <c r="D198" t="s">
        <v>242</v>
      </c>
      <c r="E198" t="s">
        <v>243</v>
      </c>
      <c r="L198" t="s">
        <v>724</v>
      </c>
      <c r="N198">
        <v>5</v>
      </c>
      <c r="O198" t="s">
        <v>180</v>
      </c>
      <c r="P198" t="s">
        <v>296</v>
      </c>
      <c r="Q198" t="s">
        <v>725</v>
      </c>
      <c r="R198">
        <v>2</v>
      </c>
      <c r="W198" t="s">
        <v>270</v>
      </c>
      <c r="X198">
        <v>1</v>
      </c>
      <c r="AC198" t="s">
        <v>271</v>
      </c>
      <c r="AD198">
        <v>2</v>
      </c>
    </row>
    <row r="199" spans="1:30">
      <c r="A199">
        <v>2328</v>
      </c>
      <c r="B199" t="s">
        <v>119</v>
      </c>
      <c r="C199" s="3">
        <v>12</v>
      </c>
      <c r="D199" t="s">
        <v>120</v>
      </c>
      <c r="E199" t="s">
        <v>642</v>
      </c>
      <c r="L199" t="s">
        <v>726</v>
      </c>
      <c r="N199">
        <v>8</v>
      </c>
      <c r="O199" t="s">
        <v>26</v>
      </c>
      <c r="P199" t="s">
        <v>135</v>
      </c>
      <c r="Q199" t="s">
        <v>727</v>
      </c>
      <c r="R199">
        <v>3</v>
      </c>
      <c r="W199" t="s">
        <v>728</v>
      </c>
      <c r="X199">
        <v>3</v>
      </c>
      <c r="AC199" t="s">
        <v>681</v>
      </c>
      <c r="AD199">
        <v>2</v>
      </c>
    </row>
    <row r="200" spans="1:30">
      <c r="A200">
        <v>2329</v>
      </c>
      <c r="B200" t="s">
        <v>119</v>
      </c>
      <c r="C200" s="3">
        <v>12</v>
      </c>
      <c r="D200" t="s">
        <v>120</v>
      </c>
      <c r="E200" t="s">
        <v>642</v>
      </c>
      <c r="L200" t="s">
        <v>729</v>
      </c>
      <c r="N200">
        <v>11</v>
      </c>
      <c r="O200" t="s">
        <v>26</v>
      </c>
      <c r="P200" t="s">
        <v>730</v>
      </c>
      <c r="Q200" t="s">
        <v>731</v>
      </c>
      <c r="R200">
        <v>4</v>
      </c>
      <c r="W200" t="s">
        <v>732</v>
      </c>
      <c r="X200">
        <v>3</v>
      </c>
      <c r="AC200" t="s">
        <v>733</v>
      </c>
      <c r="AD200">
        <v>4</v>
      </c>
    </row>
    <row r="201" spans="1:30">
      <c r="A201">
        <v>2330</v>
      </c>
      <c r="B201" t="s">
        <v>119</v>
      </c>
      <c r="C201" s="3">
        <v>12</v>
      </c>
      <c r="D201" t="s">
        <v>120</v>
      </c>
      <c r="E201" t="s">
        <v>642</v>
      </c>
      <c r="L201" t="s">
        <v>734</v>
      </c>
      <c r="N201">
        <v>10</v>
      </c>
      <c r="O201" t="s">
        <v>26</v>
      </c>
      <c r="P201" t="s">
        <v>735</v>
      </c>
      <c r="Q201" t="s">
        <v>736</v>
      </c>
      <c r="R201">
        <v>3</v>
      </c>
      <c r="W201" t="s">
        <v>737</v>
      </c>
      <c r="X201">
        <v>3</v>
      </c>
      <c r="AC201" t="s">
        <v>207</v>
      </c>
      <c r="AD201">
        <v>3</v>
      </c>
    </row>
    <row r="202" spans="1:30">
      <c r="A202">
        <v>2331</v>
      </c>
      <c r="B202" t="s">
        <v>119</v>
      </c>
      <c r="C202" s="3">
        <v>12</v>
      </c>
      <c r="D202" t="s">
        <v>120</v>
      </c>
      <c r="E202" t="s">
        <v>642</v>
      </c>
      <c r="L202" t="s">
        <v>738</v>
      </c>
      <c r="N202">
        <v>8</v>
      </c>
      <c r="O202" t="s">
        <v>26</v>
      </c>
      <c r="P202" t="s">
        <v>27</v>
      </c>
      <c r="Q202" t="s">
        <v>739</v>
      </c>
      <c r="R202">
        <v>3</v>
      </c>
      <c r="W202" t="s">
        <v>740</v>
      </c>
      <c r="X202">
        <v>2</v>
      </c>
      <c r="AC202" t="s">
        <v>207</v>
      </c>
      <c r="AD202">
        <v>3</v>
      </c>
    </row>
    <row r="203" spans="1:30">
      <c r="A203">
        <v>2332</v>
      </c>
      <c r="B203" t="s">
        <v>119</v>
      </c>
      <c r="C203" s="3">
        <v>12</v>
      </c>
      <c r="D203" t="s">
        <v>120</v>
      </c>
      <c r="E203" t="s">
        <v>642</v>
      </c>
      <c r="L203" t="s">
        <v>741</v>
      </c>
      <c r="N203">
        <v>11</v>
      </c>
      <c r="O203" t="s">
        <v>26</v>
      </c>
      <c r="P203" t="s">
        <v>322</v>
      </c>
      <c r="Q203" t="s">
        <v>742</v>
      </c>
      <c r="R203">
        <v>4</v>
      </c>
      <c r="W203" t="s">
        <v>743</v>
      </c>
      <c r="X203">
        <v>3</v>
      </c>
      <c r="AC203" t="s">
        <v>212</v>
      </c>
      <c r="AD203">
        <v>4</v>
      </c>
    </row>
    <row r="204" spans="1:30">
      <c r="A204">
        <v>2333</v>
      </c>
      <c r="B204" t="s">
        <v>119</v>
      </c>
      <c r="C204" s="3">
        <v>12</v>
      </c>
      <c r="D204" t="s">
        <v>120</v>
      </c>
      <c r="E204" t="s">
        <v>642</v>
      </c>
      <c r="L204" t="s">
        <v>744</v>
      </c>
      <c r="N204">
        <v>10</v>
      </c>
      <c r="O204" t="s">
        <v>26</v>
      </c>
      <c r="P204" t="s">
        <v>91</v>
      </c>
      <c r="Q204" t="s">
        <v>745</v>
      </c>
      <c r="R204">
        <v>3</v>
      </c>
      <c r="W204" t="s">
        <v>737</v>
      </c>
      <c r="X204">
        <v>3</v>
      </c>
      <c r="AC204" t="s">
        <v>207</v>
      </c>
      <c r="AD204">
        <v>3</v>
      </c>
    </row>
    <row r="205" spans="1:30">
      <c r="A205">
        <v>2334</v>
      </c>
      <c r="B205" t="s">
        <v>119</v>
      </c>
      <c r="C205" s="3">
        <v>12</v>
      </c>
      <c r="D205" t="s">
        <v>120</v>
      </c>
      <c r="E205" t="s">
        <v>642</v>
      </c>
      <c r="L205" t="s">
        <v>746</v>
      </c>
      <c r="N205">
        <v>12</v>
      </c>
      <c r="O205" t="s">
        <v>26</v>
      </c>
      <c r="P205" t="s">
        <v>452</v>
      </c>
      <c r="Q205" t="s">
        <v>742</v>
      </c>
      <c r="R205">
        <v>4</v>
      </c>
      <c r="W205" t="s">
        <v>747</v>
      </c>
      <c r="X205">
        <v>4</v>
      </c>
      <c r="AC205" t="s">
        <v>212</v>
      </c>
      <c r="AD205">
        <v>4</v>
      </c>
    </row>
    <row r="206" spans="1:30">
      <c r="A206">
        <v>2336</v>
      </c>
      <c r="B206" t="s">
        <v>119</v>
      </c>
      <c r="C206" s="3">
        <v>12</v>
      </c>
      <c r="D206" t="s">
        <v>120</v>
      </c>
      <c r="E206" t="s">
        <v>642</v>
      </c>
      <c r="L206" t="s">
        <v>748</v>
      </c>
      <c r="N206">
        <v>10</v>
      </c>
      <c r="O206" t="s">
        <v>26</v>
      </c>
      <c r="P206" t="s">
        <v>334</v>
      </c>
      <c r="Q206" t="s">
        <v>749</v>
      </c>
      <c r="R206">
        <v>3</v>
      </c>
      <c r="W206" t="s">
        <v>750</v>
      </c>
      <c r="X206">
        <v>4</v>
      </c>
      <c r="AC206" t="s">
        <v>221</v>
      </c>
      <c r="AD206">
        <v>3</v>
      </c>
    </row>
    <row r="207" spans="1:30">
      <c r="A207">
        <v>2337</v>
      </c>
      <c r="B207" t="s">
        <v>119</v>
      </c>
      <c r="C207" s="3">
        <v>12</v>
      </c>
      <c r="D207" t="s">
        <v>120</v>
      </c>
      <c r="E207" t="s">
        <v>642</v>
      </c>
      <c r="L207" t="s">
        <v>751</v>
      </c>
      <c r="N207">
        <v>8</v>
      </c>
      <c r="O207" t="s">
        <v>26</v>
      </c>
      <c r="P207" t="s">
        <v>649</v>
      </c>
      <c r="Q207" t="s">
        <v>752</v>
      </c>
      <c r="R207">
        <v>3</v>
      </c>
      <c r="W207" t="s">
        <v>753</v>
      </c>
      <c r="X207">
        <v>3</v>
      </c>
      <c r="AC207" t="s">
        <v>226</v>
      </c>
      <c r="AD207">
        <v>2</v>
      </c>
    </row>
    <row r="208" spans="1:30">
      <c r="A208">
        <v>2338</v>
      </c>
      <c r="B208" t="s">
        <v>119</v>
      </c>
      <c r="C208" s="3">
        <v>12</v>
      </c>
      <c r="D208" t="s">
        <v>120</v>
      </c>
      <c r="E208" t="s">
        <v>642</v>
      </c>
      <c r="L208" t="s">
        <v>754</v>
      </c>
      <c r="N208">
        <v>9</v>
      </c>
      <c r="O208" t="s">
        <v>26</v>
      </c>
      <c r="P208" t="s">
        <v>334</v>
      </c>
      <c r="Q208" t="s">
        <v>755</v>
      </c>
      <c r="R208">
        <v>2</v>
      </c>
      <c r="W208" t="s">
        <v>700</v>
      </c>
      <c r="X208">
        <v>3</v>
      </c>
      <c r="AC208" t="s">
        <v>756</v>
      </c>
      <c r="AD208">
        <v>3</v>
      </c>
    </row>
    <row r="209" spans="1:30">
      <c r="A209">
        <v>2339</v>
      </c>
      <c r="B209" t="s">
        <v>119</v>
      </c>
      <c r="C209" s="3">
        <v>12</v>
      </c>
      <c r="D209" t="s">
        <v>120</v>
      </c>
      <c r="E209" t="s">
        <v>642</v>
      </c>
      <c r="L209" t="s">
        <v>757</v>
      </c>
      <c r="N209">
        <v>11</v>
      </c>
      <c r="O209" t="s">
        <v>26</v>
      </c>
      <c r="P209" t="s">
        <v>553</v>
      </c>
      <c r="Q209" t="s">
        <v>758</v>
      </c>
      <c r="R209">
        <v>4</v>
      </c>
      <c r="W209" t="s">
        <v>759</v>
      </c>
      <c r="X209">
        <v>3</v>
      </c>
      <c r="AC209" t="s">
        <v>236</v>
      </c>
      <c r="AD209">
        <v>4</v>
      </c>
    </row>
    <row r="210" spans="1:30">
      <c r="A210">
        <v>2340</v>
      </c>
      <c r="B210" t="s">
        <v>119</v>
      </c>
      <c r="C210" s="3">
        <v>12</v>
      </c>
      <c r="D210" t="s">
        <v>120</v>
      </c>
      <c r="E210" t="s">
        <v>642</v>
      </c>
      <c r="L210" t="s">
        <v>702</v>
      </c>
      <c r="N210">
        <v>10</v>
      </c>
      <c r="O210" t="s">
        <v>26</v>
      </c>
      <c r="P210" t="s">
        <v>703</v>
      </c>
      <c r="Q210" t="s">
        <v>760</v>
      </c>
      <c r="R210">
        <v>4</v>
      </c>
      <c r="W210" t="s">
        <v>761</v>
      </c>
      <c r="X210">
        <v>5</v>
      </c>
      <c r="AC210" t="s">
        <v>108</v>
      </c>
      <c r="AD210">
        <v>1</v>
      </c>
    </row>
    <row r="211" spans="1:30">
      <c r="A211">
        <v>2401</v>
      </c>
      <c r="B211" t="s">
        <v>241</v>
      </c>
      <c r="C211" s="3">
        <v>16</v>
      </c>
      <c r="D211" t="s">
        <v>242</v>
      </c>
      <c r="E211" t="s">
        <v>243</v>
      </c>
      <c r="L211" t="s">
        <v>706</v>
      </c>
      <c r="N211">
        <v>4</v>
      </c>
      <c r="O211" t="s">
        <v>180</v>
      </c>
      <c r="P211" t="s">
        <v>674</v>
      </c>
      <c r="Q211" t="s">
        <v>246</v>
      </c>
      <c r="R211">
        <v>3</v>
      </c>
      <c r="W211" t="s">
        <v>762</v>
      </c>
      <c r="X211">
        <v>1</v>
      </c>
      <c r="AC211" t="s">
        <v>763</v>
      </c>
      <c r="AD211">
        <v>1</v>
      </c>
    </row>
    <row r="212" spans="1:30">
      <c r="A212">
        <v>2402</v>
      </c>
      <c r="B212" t="s">
        <v>241</v>
      </c>
      <c r="C212" s="3">
        <v>16</v>
      </c>
      <c r="D212" t="s">
        <v>242</v>
      </c>
      <c r="E212" t="s">
        <v>243</v>
      </c>
      <c r="L212" t="s">
        <v>764</v>
      </c>
      <c r="N212">
        <v>6</v>
      </c>
      <c r="O212" t="s">
        <v>26</v>
      </c>
      <c r="P212" t="s">
        <v>765</v>
      </c>
      <c r="Q212" t="s">
        <v>766</v>
      </c>
      <c r="R212">
        <v>2</v>
      </c>
      <c r="W212" t="s">
        <v>767</v>
      </c>
      <c r="X212">
        <v>2</v>
      </c>
      <c r="AC212" t="s">
        <v>712</v>
      </c>
      <c r="AD212">
        <v>2</v>
      </c>
    </row>
    <row r="213" spans="1:30">
      <c r="A213">
        <v>2403</v>
      </c>
      <c r="B213" t="s">
        <v>241</v>
      </c>
      <c r="C213" s="3">
        <v>16</v>
      </c>
      <c r="D213" t="s">
        <v>242</v>
      </c>
      <c r="E213" t="s">
        <v>243</v>
      </c>
      <c r="L213" t="s">
        <v>713</v>
      </c>
      <c r="N213">
        <v>7</v>
      </c>
      <c r="O213" t="s">
        <v>26</v>
      </c>
      <c r="P213" t="s">
        <v>32</v>
      </c>
      <c r="Q213" t="s">
        <v>768</v>
      </c>
      <c r="R213">
        <v>2</v>
      </c>
      <c r="W213" t="s">
        <v>769</v>
      </c>
      <c r="X213">
        <v>3</v>
      </c>
      <c r="AC213" t="s">
        <v>770</v>
      </c>
      <c r="AD213">
        <v>2</v>
      </c>
    </row>
    <row r="214" spans="1:30">
      <c r="A214">
        <v>2404</v>
      </c>
      <c r="B214" t="s">
        <v>241</v>
      </c>
      <c r="C214" s="3">
        <v>16</v>
      </c>
      <c r="D214" t="s">
        <v>242</v>
      </c>
      <c r="E214" t="s">
        <v>243</v>
      </c>
      <c r="L214" t="s">
        <v>771</v>
      </c>
      <c r="N214">
        <v>7</v>
      </c>
      <c r="O214" t="s">
        <v>26</v>
      </c>
      <c r="P214" t="s">
        <v>258</v>
      </c>
      <c r="Q214" t="s">
        <v>772</v>
      </c>
      <c r="R214">
        <v>3</v>
      </c>
      <c r="W214" t="s">
        <v>773</v>
      </c>
      <c r="X214">
        <v>2</v>
      </c>
      <c r="AC214" t="s">
        <v>261</v>
      </c>
      <c r="AD214">
        <v>3</v>
      </c>
    </row>
    <row r="215" spans="1:30">
      <c r="A215">
        <v>2405</v>
      </c>
      <c r="B215" t="s">
        <v>241</v>
      </c>
      <c r="C215" s="3">
        <v>16</v>
      </c>
      <c r="D215" t="s">
        <v>242</v>
      </c>
      <c r="E215" t="s">
        <v>243</v>
      </c>
      <c r="L215" t="s">
        <v>719</v>
      </c>
      <c r="N215">
        <v>4</v>
      </c>
      <c r="O215" t="s">
        <v>180</v>
      </c>
      <c r="P215" t="s">
        <v>720</v>
      </c>
      <c r="Q215" t="s">
        <v>774</v>
      </c>
      <c r="R215">
        <v>2</v>
      </c>
      <c r="W215" t="s">
        <v>722</v>
      </c>
      <c r="X215">
        <v>1</v>
      </c>
      <c r="AC215" t="s">
        <v>775</v>
      </c>
      <c r="AD215">
        <v>1</v>
      </c>
    </row>
    <row r="216" spans="1:30">
      <c r="A216">
        <v>233</v>
      </c>
      <c r="B216" t="s">
        <v>22</v>
      </c>
      <c r="C216" s="3">
        <v>3</v>
      </c>
      <c r="D216" t="s">
        <v>23</v>
      </c>
      <c r="E216" t="s">
        <v>776</v>
      </c>
      <c r="L216" t="s">
        <v>777</v>
      </c>
      <c r="N216">
        <v>12</v>
      </c>
      <c r="O216" t="s">
        <v>42</v>
      </c>
      <c r="P216" t="s">
        <v>43</v>
      </c>
      <c r="Q216" t="s">
        <v>44</v>
      </c>
      <c r="R216">
        <v>2</v>
      </c>
      <c r="W216" t="s">
        <v>778</v>
      </c>
      <c r="X216">
        <v>4</v>
      </c>
      <c r="AC216" t="s">
        <v>46</v>
      </c>
      <c r="AD216">
        <v>4</v>
      </c>
    </row>
    <row r="217" spans="1:30">
      <c r="A217">
        <v>234</v>
      </c>
      <c r="B217" t="s">
        <v>22</v>
      </c>
      <c r="C217" s="3">
        <v>3</v>
      </c>
      <c r="D217" t="s">
        <v>23</v>
      </c>
      <c r="E217" t="s">
        <v>776</v>
      </c>
      <c r="L217" t="s">
        <v>779</v>
      </c>
      <c r="N217">
        <v>10</v>
      </c>
      <c r="O217" t="s">
        <v>26</v>
      </c>
      <c r="P217" t="s">
        <v>27</v>
      </c>
      <c r="Q217" t="s">
        <v>780</v>
      </c>
      <c r="R217">
        <v>4</v>
      </c>
      <c r="W217" t="s">
        <v>49</v>
      </c>
      <c r="X217">
        <v>4</v>
      </c>
      <c r="AC217" t="s">
        <v>50</v>
      </c>
      <c r="AD217">
        <v>3</v>
      </c>
    </row>
    <row r="218" spans="1:30">
      <c r="A218">
        <v>235</v>
      </c>
      <c r="B218" t="s">
        <v>22</v>
      </c>
      <c r="C218" s="3">
        <v>3</v>
      </c>
      <c r="D218" t="s">
        <v>23</v>
      </c>
      <c r="E218" t="s">
        <v>776</v>
      </c>
      <c r="L218" t="s">
        <v>352</v>
      </c>
      <c r="N218">
        <v>9</v>
      </c>
      <c r="O218" t="s">
        <v>26</v>
      </c>
      <c r="P218" t="s">
        <v>91</v>
      </c>
      <c r="Q218" t="s">
        <v>353</v>
      </c>
      <c r="R218">
        <v>3</v>
      </c>
      <c r="W218" t="s">
        <v>354</v>
      </c>
      <c r="X218">
        <v>4</v>
      </c>
      <c r="AC218" t="s">
        <v>55</v>
      </c>
      <c r="AD218">
        <v>3</v>
      </c>
    </row>
    <row r="219" spans="1:30">
      <c r="A219">
        <v>236</v>
      </c>
      <c r="B219" t="s">
        <v>22</v>
      </c>
      <c r="C219" s="3">
        <v>3</v>
      </c>
      <c r="D219" t="s">
        <v>23</v>
      </c>
      <c r="E219" t="s">
        <v>776</v>
      </c>
      <c r="L219" t="s">
        <v>355</v>
      </c>
      <c r="N219">
        <v>9</v>
      </c>
      <c r="O219" t="s">
        <v>26</v>
      </c>
      <c r="P219" t="s">
        <v>91</v>
      </c>
      <c r="Q219" t="s">
        <v>356</v>
      </c>
      <c r="R219">
        <v>4</v>
      </c>
      <c r="W219" t="s">
        <v>357</v>
      </c>
      <c r="X219">
        <v>4</v>
      </c>
      <c r="AC219" t="s">
        <v>108</v>
      </c>
      <c r="AD219">
        <v>1</v>
      </c>
    </row>
    <row r="220" spans="1:30">
      <c r="A220">
        <v>237</v>
      </c>
      <c r="B220" t="s">
        <v>22</v>
      </c>
      <c r="C220" s="3">
        <v>3</v>
      </c>
      <c r="D220" t="s">
        <v>23</v>
      </c>
      <c r="E220" t="s">
        <v>776</v>
      </c>
      <c r="L220" t="s">
        <v>358</v>
      </c>
      <c r="N220">
        <v>14</v>
      </c>
      <c r="O220" t="s">
        <v>42</v>
      </c>
      <c r="P220" t="s">
        <v>157</v>
      </c>
      <c r="Q220" t="s">
        <v>359</v>
      </c>
      <c r="R220">
        <v>5</v>
      </c>
      <c r="W220" t="s">
        <v>64</v>
      </c>
      <c r="X220">
        <v>5</v>
      </c>
      <c r="AC220" t="s">
        <v>360</v>
      </c>
      <c r="AD220">
        <v>2</v>
      </c>
    </row>
    <row r="221" spans="1:30">
      <c r="A221">
        <v>238</v>
      </c>
      <c r="B221" t="s">
        <v>22</v>
      </c>
      <c r="C221" s="3">
        <v>3</v>
      </c>
      <c r="D221" t="s">
        <v>23</v>
      </c>
      <c r="E221" t="s">
        <v>776</v>
      </c>
      <c r="L221" t="s">
        <v>66</v>
      </c>
      <c r="N221">
        <v>10</v>
      </c>
      <c r="O221" t="s">
        <v>26</v>
      </c>
      <c r="P221" t="s">
        <v>27</v>
      </c>
      <c r="Q221" t="s">
        <v>361</v>
      </c>
      <c r="R221">
        <v>4</v>
      </c>
      <c r="W221" t="s">
        <v>362</v>
      </c>
      <c r="X221">
        <v>4</v>
      </c>
      <c r="AC221" t="s">
        <v>69</v>
      </c>
      <c r="AD221">
        <v>3</v>
      </c>
    </row>
    <row r="222" spans="1:30">
      <c r="A222">
        <v>239</v>
      </c>
      <c r="B222" t="s">
        <v>22</v>
      </c>
      <c r="C222" s="3">
        <v>3</v>
      </c>
      <c r="D222" t="s">
        <v>23</v>
      </c>
      <c r="E222" t="s">
        <v>776</v>
      </c>
      <c r="L222" t="s">
        <v>363</v>
      </c>
      <c r="N222">
        <v>8</v>
      </c>
      <c r="O222" t="s">
        <v>26</v>
      </c>
      <c r="P222" t="s">
        <v>91</v>
      </c>
      <c r="Q222" t="s">
        <v>72</v>
      </c>
      <c r="R222">
        <v>3</v>
      </c>
      <c r="W222" t="s">
        <v>364</v>
      </c>
      <c r="X222">
        <v>4</v>
      </c>
      <c r="AC222" t="s">
        <v>365</v>
      </c>
      <c r="AD222">
        <v>2</v>
      </c>
    </row>
    <row r="223" spans="1:30">
      <c r="A223">
        <v>240</v>
      </c>
      <c r="B223" t="s">
        <v>22</v>
      </c>
      <c r="C223" s="3">
        <v>3</v>
      </c>
      <c r="D223" t="s">
        <v>23</v>
      </c>
      <c r="E223" t="s">
        <v>776</v>
      </c>
      <c r="L223" t="s">
        <v>366</v>
      </c>
      <c r="N223">
        <v>14</v>
      </c>
      <c r="O223" t="s">
        <v>42</v>
      </c>
      <c r="P223" t="s">
        <v>157</v>
      </c>
      <c r="Q223" t="s">
        <v>367</v>
      </c>
      <c r="R223">
        <v>4</v>
      </c>
      <c r="W223" t="s">
        <v>368</v>
      </c>
      <c r="X223">
        <v>5</v>
      </c>
      <c r="AC223" t="s">
        <v>79</v>
      </c>
      <c r="AD223">
        <v>5</v>
      </c>
    </row>
    <row r="224" spans="1:30">
      <c r="A224">
        <v>241</v>
      </c>
      <c r="B224" t="s">
        <v>22</v>
      </c>
      <c r="C224" s="3">
        <v>3</v>
      </c>
      <c r="D224" t="s">
        <v>23</v>
      </c>
      <c r="E224" t="s">
        <v>776</v>
      </c>
      <c r="L224" t="s">
        <v>369</v>
      </c>
      <c r="N224">
        <v>15</v>
      </c>
      <c r="O224" t="s">
        <v>42</v>
      </c>
      <c r="P224" t="s">
        <v>157</v>
      </c>
      <c r="Q224" t="s">
        <v>370</v>
      </c>
      <c r="R224">
        <v>5</v>
      </c>
      <c r="W224" t="s">
        <v>371</v>
      </c>
      <c r="X224">
        <v>5</v>
      </c>
      <c r="AC224" t="s">
        <v>372</v>
      </c>
      <c r="AD224">
        <v>2</v>
      </c>
    </row>
    <row r="225" spans="1:30">
      <c r="A225">
        <v>242</v>
      </c>
      <c r="B225" t="s">
        <v>22</v>
      </c>
      <c r="C225" s="3">
        <v>3</v>
      </c>
      <c r="D225" t="s">
        <v>23</v>
      </c>
      <c r="E225" t="s">
        <v>776</v>
      </c>
      <c r="L225" t="s">
        <v>373</v>
      </c>
      <c r="N225">
        <v>15</v>
      </c>
      <c r="O225" t="s">
        <v>42</v>
      </c>
      <c r="P225" t="s">
        <v>157</v>
      </c>
      <c r="Q225" t="s">
        <v>374</v>
      </c>
      <c r="R225">
        <v>5</v>
      </c>
      <c r="W225" t="s">
        <v>375</v>
      </c>
      <c r="X225">
        <v>5</v>
      </c>
      <c r="AC225" t="s">
        <v>376</v>
      </c>
      <c r="AD225">
        <v>5</v>
      </c>
    </row>
    <row r="226" spans="1:30">
      <c r="A226">
        <v>244</v>
      </c>
      <c r="B226" t="s">
        <v>22</v>
      </c>
      <c r="C226" s="3">
        <v>3</v>
      </c>
      <c r="D226" t="s">
        <v>23</v>
      </c>
      <c r="E226" t="s">
        <v>776</v>
      </c>
      <c r="L226" t="s">
        <v>95</v>
      </c>
      <c r="N226">
        <v>10</v>
      </c>
      <c r="O226" t="s">
        <v>26</v>
      </c>
      <c r="P226" t="s">
        <v>27</v>
      </c>
      <c r="Q226" t="s">
        <v>96</v>
      </c>
      <c r="R226">
        <v>3</v>
      </c>
      <c r="W226" t="s">
        <v>97</v>
      </c>
      <c r="X226">
        <v>4</v>
      </c>
      <c r="AC226" t="s">
        <v>98</v>
      </c>
      <c r="AD226">
        <v>4</v>
      </c>
    </row>
    <row r="227" spans="1:30">
      <c r="A227">
        <v>245</v>
      </c>
      <c r="B227" t="s">
        <v>22</v>
      </c>
      <c r="C227" s="3">
        <v>3</v>
      </c>
      <c r="D227" t="s">
        <v>23</v>
      </c>
      <c r="E227" t="s">
        <v>776</v>
      </c>
      <c r="L227" t="s">
        <v>380</v>
      </c>
      <c r="N227">
        <v>13</v>
      </c>
      <c r="O227" t="s">
        <v>100</v>
      </c>
      <c r="P227" t="s">
        <v>381</v>
      </c>
      <c r="Q227" t="s">
        <v>382</v>
      </c>
      <c r="R227">
        <v>4</v>
      </c>
      <c r="W227" t="s">
        <v>383</v>
      </c>
      <c r="X227">
        <v>5</v>
      </c>
      <c r="AC227" t="s">
        <v>104</v>
      </c>
      <c r="AD227">
        <v>4</v>
      </c>
    </row>
    <row r="228" spans="1:30">
      <c r="A228">
        <v>247</v>
      </c>
      <c r="B228" t="s">
        <v>22</v>
      </c>
      <c r="C228" s="3">
        <v>3</v>
      </c>
      <c r="D228" t="s">
        <v>23</v>
      </c>
      <c r="E228" t="s">
        <v>776</v>
      </c>
      <c r="L228" t="s">
        <v>387</v>
      </c>
      <c r="N228">
        <v>14</v>
      </c>
      <c r="O228" t="s">
        <v>42</v>
      </c>
      <c r="P228" t="s">
        <v>110</v>
      </c>
      <c r="Q228" t="s">
        <v>388</v>
      </c>
      <c r="R228">
        <v>5</v>
      </c>
      <c r="W228" t="s">
        <v>112</v>
      </c>
      <c r="X228">
        <v>4</v>
      </c>
      <c r="AC228" t="s">
        <v>113</v>
      </c>
      <c r="AD228">
        <v>5</v>
      </c>
    </row>
    <row r="229" spans="1:30">
      <c r="A229">
        <v>248</v>
      </c>
      <c r="B229" t="s">
        <v>22</v>
      </c>
      <c r="C229" s="3">
        <v>3</v>
      </c>
      <c r="D229" t="s">
        <v>23</v>
      </c>
      <c r="E229" t="s">
        <v>776</v>
      </c>
      <c r="L229" t="s">
        <v>389</v>
      </c>
      <c r="N229">
        <v>14</v>
      </c>
      <c r="O229" t="s">
        <v>42</v>
      </c>
      <c r="P229" t="s">
        <v>157</v>
      </c>
      <c r="Q229" t="s">
        <v>390</v>
      </c>
      <c r="R229">
        <v>4</v>
      </c>
      <c r="W229" t="s">
        <v>117</v>
      </c>
      <c r="X229">
        <v>5</v>
      </c>
      <c r="AC229" t="s">
        <v>118</v>
      </c>
      <c r="AD229">
        <v>2</v>
      </c>
    </row>
    <row r="230" spans="1:30">
      <c r="A230">
        <v>301</v>
      </c>
      <c r="B230" t="s">
        <v>119</v>
      </c>
      <c r="C230" s="3">
        <v>2</v>
      </c>
      <c r="D230" t="s">
        <v>120</v>
      </c>
      <c r="E230" t="s">
        <v>781</v>
      </c>
      <c r="L230" t="s">
        <v>391</v>
      </c>
      <c r="N230">
        <v>11</v>
      </c>
      <c r="O230" t="s">
        <v>26</v>
      </c>
      <c r="P230" t="s">
        <v>27</v>
      </c>
      <c r="Q230" t="s">
        <v>392</v>
      </c>
      <c r="R230">
        <v>2</v>
      </c>
      <c r="W230" t="s">
        <v>393</v>
      </c>
      <c r="X230">
        <v>3</v>
      </c>
      <c r="AC230" t="s">
        <v>394</v>
      </c>
      <c r="AD230">
        <v>4</v>
      </c>
    </row>
    <row r="231" spans="1:30">
      <c r="A231">
        <v>302</v>
      </c>
      <c r="B231" t="s">
        <v>119</v>
      </c>
      <c r="C231" s="3">
        <v>2</v>
      </c>
      <c r="D231" t="s">
        <v>120</v>
      </c>
      <c r="E231" t="s">
        <v>781</v>
      </c>
      <c r="L231" t="s">
        <v>395</v>
      </c>
      <c r="N231">
        <v>9</v>
      </c>
      <c r="O231" t="s">
        <v>26</v>
      </c>
      <c r="P231" t="s">
        <v>27</v>
      </c>
      <c r="Q231" t="s">
        <v>127</v>
      </c>
      <c r="R231">
        <v>3</v>
      </c>
      <c r="W231" t="s">
        <v>396</v>
      </c>
      <c r="X231">
        <v>3</v>
      </c>
      <c r="AC231" t="s">
        <v>397</v>
      </c>
      <c r="AD231">
        <v>3</v>
      </c>
    </row>
    <row r="232" spans="1:30">
      <c r="A232">
        <v>303</v>
      </c>
      <c r="B232" t="s">
        <v>119</v>
      </c>
      <c r="C232" s="3">
        <v>2</v>
      </c>
      <c r="D232" t="s">
        <v>120</v>
      </c>
      <c r="E232" t="s">
        <v>781</v>
      </c>
      <c r="L232" t="s">
        <v>398</v>
      </c>
      <c r="N232">
        <v>10</v>
      </c>
      <c r="O232" t="s">
        <v>26</v>
      </c>
      <c r="P232" t="s">
        <v>27</v>
      </c>
      <c r="Q232" t="s">
        <v>399</v>
      </c>
      <c r="R232">
        <v>3</v>
      </c>
      <c r="W232" t="s">
        <v>400</v>
      </c>
      <c r="X232">
        <v>4</v>
      </c>
      <c r="AC232" t="s">
        <v>401</v>
      </c>
      <c r="AD232">
        <v>3</v>
      </c>
    </row>
    <row r="233" spans="1:30">
      <c r="A233">
        <v>304</v>
      </c>
      <c r="B233" t="s">
        <v>119</v>
      </c>
      <c r="C233" s="3">
        <v>2</v>
      </c>
      <c r="D233" t="s">
        <v>120</v>
      </c>
      <c r="E233" t="s">
        <v>781</v>
      </c>
      <c r="L233" t="s">
        <v>402</v>
      </c>
      <c r="N233">
        <v>8</v>
      </c>
      <c r="O233" t="s">
        <v>26</v>
      </c>
      <c r="P233" t="s">
        <v>71</v>
      </c>
      <c r="Q233" t="s">
        <v>403</v>
      </c>
      <c r="R233">
        <v>3</v>
      </c>
      <c r="W233" t="s">
        <v>404</v>
      </c>
      <c r="X233">
        <v>3</v>
      </c>
      <c r="AC233" t="s">
        <v>138</v>
      </c>
      <c r="AD233">
        <v>3</v>
      </c>
    </row>
    <row r="234" spans="1:30">
      <c r="A234">
        <v>305</v>
      </c>
      <c r="B234" t="s">
        <v>119</v>
      </c>
      <c r="C234" s="3">
        <v>2</v>
      </c>
      <c r="D234" t="s">
        <v>120</v>
      </c>
      <c r="E234" t="s">
        <v>781</v>
      </c>
      <c r="L234" t="s">
        <v>405</v>
      </c>
      <c r="N234">
        <v>9</v>
      </c>
      <c r="O234" t="s">
        <v>26</v>
      </c>
      <c r="P234" t="s">
        <v>135</v>
      </c>
      <c r="Q234" t="s">
        <v>406</v>
      </c>
      <c r="R234">
        <v>3</v>
      </c>
      <c r="W234" t="s">
        <v>141</v>
      </c>
      <c r="X234">
        <v>3</v>
      </c>
      <c r="AC234" t="s">
        <v>142</v>
      </c>
      <c r="AD234">
        <v>3</v>
      </c>
    </row>
    <row r="235" spans="1:30">
      <c r="A235">
        <v>306</v>
      </c>
      <c r="B235" t="s">
        <v>119</v>
      </c>
      <c r="C235" s="3">
        <v>2</v>
      </c>
      <c r="D235" t="s">
        <v>120</v>
      </c>
      <c r="E235" t="s">
        <v>781</v>
      </c>
      <c r="L235" t="s">
        <v>407</v>
      </c>
      <c r="N235">
        <v>12</v>
      </c>
      <c r="O235" t="s">
        <v>26</v>
      </c>
      <c r="P235" t="s">
        <v>27</v>
      </c>
      <c r="Q235" t="s">
        <v>408</v>
      </c>
      <c r="R235">
        <v>4</v>
      </c>
      <c r="W235" t="s">
        <v>409</v>
      </c>
      <c r="X235">
        <v>4</v>
      </c>
      <c r="AC235" t="s">
        <v>147</v>
      </c>
      <c r="AD235">
        <v>4</v>
      </c>
    </row>
    <row r="236" spans="1:30">
      <c r="A236">
        <v>307</v>
      </c>
      <c r="B236" t="s">
        <v>119</v>
      </c>
      <c r="C236" s="3">
        <v>2</v>
      </c>
      <c r="D236" t="s">
        <v>120</v>
      </c>
      <c r="E236" t="s">
        <v>781</v>
      </c>
      <c r="L236" t="s">
        <v>410</v>
      </c>
      <c r="N236">
        <v>9</v>
      </c>
      <c r="O236" t="s">
        <v>26</v>
      </c>
      <c r="P236" t="s">
        <v>135</v>
      </c>
      <c r="Q236" t="s">
        <v>411</v>
      </c>
      <c r="R236">
        <v>3</v>
      </c>
      <c r="W236" t="s">
        <v>412</v>
      </c>
      <c r="X236">
        <v>3</v>
      </c>
      <c r="AC236" t="s">
        <v>151</v>
      </c>
      <c r="AD236">
        <v>3</v>
      </c>
    </row>
    <row r="237" spans="1:30">
      <c r="A237">
        <v>121</v>
      </c>
      <c r="B237" t="s">
        <v>433</v>
      </c>
      <c r="C237" s="3">
        <v>15</v>
      </c>
      <c r="D237" t="s">
        <v>434</v>
      </c>
      <c r="E237" t="s">
        <v>435</v>
      </c>
      <c r="L237" t="s">
        <v>782</v>
      </c>
      <c r="N237">
        <v>13</v>
      </c>
      <c r="O237" t="s">
        <v>100</v>
      </c>
      <c r="P237" t="s">
        <v>381</v>
      </c>
      <c r="Q237" t="s">
        <v>783</v>
      </c>
      <c r="R237">
        <v>4</v>
      </c>
      <c r="W237" t="s">
        <v>458</v>
      </c>
      <c r="X237">
        <v>4</v>
      </c>
      <c r="AC237" t="s">
        <v>784</v>
      </c>
      <c r="AD237">
        <v>5</v>
      </c>
    </row>
    <row r="238" spans="1:30">
      <c r="A238">
        <v>122</v>
      </c>
      <c r="B238" t="s">
        <v>433</v>
      </c>
      <c r="C238" s="3">
        <v>15</v>
      </c>
      <c r="D238" t="s">
        <v>434</v>
      </c>
      <c r="E238" t="s">
        <v>435</v>
      </c>
      <c r="L238" t="s">
        <v>785</v>
      </c>
      <c r="N238">
        <v>8</v>
      </c>
      <c r="O238" t="s">
        <v>461</v>
      </c>
      <c r="P238" t="s">
        <v>786</v>
      </c>
      <c r="Q238" t="s">
        <v>787</v>
      </c>
      <c r="R238">
        <v>3</v>
      </c>
      <c r="W238" t="s">
        <v>788</v>
      </c>
      <c r="X238">
        <v>4</v>
      </c>
      <c r="AC238" t="s">
        <v>108</v>
      </c>
      <c r="AD238">
        <v>1</v>
      </c>
    </row>
    <row r="239" spans="1:30">
      <c r="A239">
        <v>123</v>
      </c>
      <c r="B239" t="s">
        <v>433</v>
      </c>
      <c r="C239" s="3">
        <v>15</v>
      </c>
      <c r="D239" t="s">
        <v>434</v>
      </c>
      <c r="E239" t="s">
        <v>435</v>
      </c>
      <c r="L239" t="s">
        <v>789</v>
      </c>
      <c r="N239">
        <v>13</v>
      </c>
      <c r="O239" t="s">
        <v>100</v>
      </c>
      <c r="P239" t="s">
        <v>467</v>
      </c>
      <c r="Q239" t="s">
        <v>790</v>
      </c>
      <c r="R239">
        <v>2</v>
      </c>
      <c r="W239" t="s">
        <v>791</v>
      </c>
      <c r="X239">
        <v>5</v>
      </c>
      <c r="AC239" t="s">
        <v>108</v>
      </c>
      <c r="AD239">
        <v>3</v>
      </c>
    </row>
    <row r="240" spans="1:30">
      <c r="A240">
        <v>124</v>
      </c>
      <c r="B240" t="s">
        <v>433</v>
      </c>
      <c r="C240" s="3">
        <v>15</v>
      </c>
      <c r="D240" t="s">
        <v>434</v>
      </c>
      <c r="E240" t="s">
        <v>435</v>
      </c>
      <c r="L240" t="s">
        <v>792</v>
      </c>
      <c r="N240">
        <v>12</v>
      </c>
      <c r="O240" t="s">
        <v>42</v>
      </c>
      <c r="P240" t="s">
        <v>282</v>
      </c>
      <c r="Q240" t="s">
        <v>793</v>
      </c>
      <c r="R240">
        <v>4</v>
      </c>
      <c r="W240" t="s">
        <v>794</v>
      </c>
      <c r="X240">
        <v>4</v>
      </c>
      <c r="AC240" t="s">
        <v>475</v>
      </c>
      <c r="AD240">
        <v>4</v>
      </c>
    </row>
    <row r="241" spans="1:30">
      <c r="A241">
        <v>125</v>
      </c>
      <c r="B241" t="s">
        <v>433</v>
      </c>
      <c r="C241" s="3">
        <v>15</v>
      </c>
      <c r="D241" t="s">
        <v>434</v>
      </c>
      <c r="E241" t="s">
        <v>435</v>
      </c>
      <c r="L241" t="s">
        <v>795</v>
      </c>
      <c r="N241">
        <v>13</v>
      </c>
      <c r="O241" t="s">
        <v>42</v>
      </c>
      <c r="P241" t="s">
        <v>282</v>
      </c>
      <c r="Q241" t="s">
        <v>796</v>
      </c>
      <c r="R241">
        <v>5</v>
      </c>
      <c r="W241" t="s">
        <v>797</v>
      </c>
      <c r="X241">
        <v>5</v>
      </c>
      <c r="AC241" t="s">
        <v>798</v>
      </c>
      <c r="AD241">
        <v>3</v>
      </c>
    </row>
    <row r="242" spans="1:30">
      <c r="A242">
        <v>126</v>
      </c>
      <c r="B242" t="s">
        <v>433</v>
      </c>
      <c r="C242" s="3">
        <v>15</v>
      </c>
      <c r="D242" t="s">
        <v>434</v>
      </c>
      <c r="E242" t="s">
        <v>435</v>
      </c>
      <c r="L242" t="s">
        <v>799</v>
      </c>
      <c r="N242">
        <v>11</v>
      </c>
      <c r="O242" t="s">
        <v>437</v>
      </c>
      <c r="P242" t="s">
        <v>800</v>
      </c>
      <c r="Q242" t="s">
        <v>801</v>
      </c>
      <c r="R242">
        <v>4</v>
      </c>
      <c r="W242" t="s">
        <v>802</v>
      </c>
      <c r="X242">
        <v>4</v>
      </c>
      <c r="AC242" t="s">
        <v>479</v>
      </c>
      <c r="AD242">
        <v>3</v>
      </c>
    </row>
    <row r="243" spans="1:30">
      <c r="A243">
        <v>127</v>
      </c>
      <c r="B243" t="s">
        <v>433</v>
      </c>
      <c r="C243" s="3">
        <v>15</v>
      </c>
      <c r="D243" t="s">
        <v>434</v>
      </c>
      <c r="E243" t="s">
        <v>435</v>
      </c>
      <c r="L243" t="s">
        <v>803</v>
      </c>
      <c r="N243">
        <v>13</v>
      </c>
      <c r="O243" t="s">
        <v>42</v>
      </c>
      <c r="P243" t="s">
        <v>282</v>
      </c>
      <c r="Q243" t="s">
        <v>804</v>
      </c>
      <c r="R243">
        <v>5</v>
      </c>
      <c r="W243" t="s">
        <v>805</v>
      </c>
      <c r="X243">
        <v>3</v>
      </c>
      <c r="AC243" t="s">
        <v>488</v>
      </c>
      <c r="AD243">
        <v>5</v>
      </c>
    </row>
    <row r="244" spans="1:30">
      <c r="A244">
        <v>128</v>
      </c>
      <c r="B244" t="s">
        <v>433</v>
      </c>
      <c r="C244" s="3">
        <v>15</v>
      </c>
      <c r="D244" t="s">
        <v>434</v>
      </c>
      <c r="E244" t="s">
        <v>435</v>
      </c>
      <c r="L244" t="s">
        <v>489</v>
      </c>
      <c r="N244">
        <v>15</v>
      </c>
      <c r="O244" t="s">
        <v>490</v>
      </c>
      <c r="P244" t="s">
        <v>491</v>
      </c>
      <c r="Q244" t="s">
        <v>806</v>
      </c>
      <c r="R244">
        <v>5</v>
      </c>
      <c r="W244" t="s">
        <v>493</v>
      </c>
      <c r="X244">
        <v>5</v>
      </c>
      <c r="AC244" t="s">
        <v>494</v>
      </c>
      <c r="AD244">
        <v>5</v>
      </c>
    </row>
    <row r="245" spans="1:30">
      <c r="A245">
        <v>129</v>
      </c>
      <c r="B245" t="s">
        <v>433</v>
      </c>
      <c r="C245" s="3">
        <v>15</v>
      </c>
      <c r="D245" t="s">
        <v>434</v>
      </c>
      <c r="E245" t="s">
        <v>435</v>
      </c>
      <c r="L245" t="s">
        <v>807</v>
      </c>
      <c r="N245">
        <v>12</v>
      </c>
      <c r="O245" t="s">
        <v>42</v>
      </c>
      <c r="P245" t="s">
        <v>282</v>
      </c>
      <c r="Q245" t="s">
        <v>497</v>
      </c>
      <c r="R245">
        <v>5</v>
      </c>
      <c r="W245" t="s">
        <v>808</v>
      </c>
      <c r="X245">
        <v>4</v>
      </c>
      <c r="AC245" t="s">
        <v>809</v>
      </c>
      <c r="AD245">
        <v>3</v>
      </c>
    </row>
    <row r="246" spans="1:30">
      <c r="A246">
        <v>132</v>
      </c>
      <c r="B246" t="s">
        <v>433</v>
      </c>
      <c r="C246" s="3">
        <v>15</v>
      </c>
      <c r="D246" t="s">
        <v>434</v>
      </c>
      <c r="E246" t="s">
        <v>435</v>
      </c>
      <c r="L246" t="s">
        <v>810</v>
      </c>
      <c r="N246">
        <v>12</v>
      </c>
      <c r="O246" t="s">
        <v>42</v>
      </c>
      <c r="P246" t="s">
        <v>282</v>
      </c>
      <c r="Q246" t="s">
        <v>811</v>
      </c>
      <c r="R246">
        <v>3</v>
      </c>
      <c r="W246" t="s">
        <v>812</v>
      </c>
      <c r="X246">
        <v>5</v>
      </c>
      <c r="AC246" t="s">
        <v>813</v>
      </c>
      <c r="AD246">
        <v>4</v>
      </c>
    </row>
    <row r="247" spans="1:30">
      <c r="A247">
        <v>133</v>
      </c>
      <c r="B247" t="s">
        <v>433</v>
      </c>
      <c r="C247" s="3">
        <v>15</v>
      </c>
      <c r="D247" t="s">
        <v>434</v>
      </c>
      <c r="E247" t="s">
        <v>435</v>
      </c>
      <c r="L247" t="s">
        <v>814</v>
      </c>
      <c r="N247">
        <v>10</v>
      </c>
      <c r="O247" t="s">
        <v>515</v>
      </c>
      <c r="P247" t="s">
        <v>815</v>
      </c>
      <c r="Q247" t="s">
        <v>816</v>
      </c>
      <c r="R247">
        <v>3</v>
      </c>
      <c r="W247" t="s">
        <v>817</v>
      </c>
      <c r="X247">
        <v>3</v>
      </c>
      <c r="AC247" t="s">
        <v>519</v>
      </c>
      <c r="AD247">
        <v>4</v>
      </c>
    </row>
    <row r="248" spans="1:30">
      <c r="A248">
        <v>135</v>
      </c>
      <c r="B248" t="s">
        <v>433</v>
      </c>
      <c r="C248" s="3">
        <v>15</v>
      </c>
      <c r="D248" t="s">
        <v>434</v>
      </c>
      <c r="E248" t="s">
        <v>435</v>
      </c>
      <c r="L248" t="s">
        <v>818</v>
      </c>
      <c r="N248">
        <v>5</v>
      </c>
      <c r="O248" t="s">
        <v>194</v>
      </c>
      <c r="P248" t="s">
        <v>263</v>
      </c>
      <c r="Q248" t="s">
        <v>819</v>
      </c>
      <c r="R248">
        <v>2</v>
      </c>
      <c r="W248" t="s">
        <v>525</v>
      </c>
      <c r="X248">
        <v>2</v>
      </c>
      <c r="AC248" t="s">
        <v>108</v>
      </c>
      <c r="AD248">
        <v>1</v>
      </c>
    </row>
    <row r="249" spans="1:30">
      <c r="A249">
        <v>136</v>
      </c>
      <c r="B249" t="s">
        <v>433</v>
      </c>
      <c r="C249" s="3">
        <v>15</v>
      </c>
      <c r="D249" t="s">
        <v>434</v>
      </c>
      <c r="E249" t="s">
        <v>435</v>
      </c>
      <c r="L249" t="s">
        <v>530</v>
      </c>
      <c r="N249">
        <v>14</v>
      </c>
      <c r="O249" t="s">
        <v>42</v>
      </c>
      <c r="P249" t="s">
        <v>282</v>
      </c>
      <c r="Q249" t="s">
        <v>820</v>
      </c>
      <c r="R249">
        <v>4</v>
      </c>
      <c r="W249" t="s">
        <v>821</v>
      </c>
      <c r="X249">
        <v>5</v>
      </c>
      <c r="AC249" t="s">
        <v>529</v>
      </c>
      <c r="AD249">
        <v>3</v>
      </c>
    </row>
    <row r="250" spans="1:30">
      <c r="A250">
        <v>137</v>
      </c>
      <c r="B250" t="s">
        <v>433</v>
      </c>
      <c r="C250" s="3">
        <v>15</v>
      </c>
      <c r="D250" t="s">
        <v>434</v>
      </c>
      <c r="E250" t="s">
        <v>435</v>
      </c>
      <c r="L250" t="s">
        <v>530</v>
      </c>
      <c r="N250">
        <v>14</v>
      </c>
      <c r="O250" t="s">
        <v>42</v>
      </c>
      <c r="P250" t="s">
        <v>282</v>
      </c>
      <c r="Q250" t="s">
        <v>820</v>
      </c>
      <c r="R250">
        <v>4</v>
      </c>
      <c r="W250" t="s">
        <v>821</v>
      </c>
      <c r="X250">
        <v>5</v>
      </c>
      <c r="AC250" t="s">
        <v>529</v>
      </c>
      <c r="AD250">
        <v>3</v>
      </c>
    </row>
    <row r="251" spans="1:30">
      <c r="A251">
        <v>138</v>
      </c>
      <c r="B251" t="s">
        <v>433</v>
      </c>
      <c r="C251" s="3">
        <v>15</v>
      </c>
      <c r="D251" t="s">
        <v>434</v>
      </c>
      <c r="E251" t="s">
        <v>435</v>
      </c>
      <c r="L251" t="s">
        <v>822</v>
      </c>
      <c r="N251">
        <v>9</v>
      </c>
      <c r="O251" t="s">
        <v>26</v>
      </c>
      <c r="P251" t="s">
        <v>823</v>
      </c>
      <c r="Q251" t="s">
        <v>824</v>
      </c>
      <c r="R251">
        <v>4</v>
      </c>
      <c r="W251" t="s">
        <v>825</v>
      </c>
      <c r="X251">
        <v>4</v>
      </c>
      <c r="AC251" t="s">
        <v>108</v>
      </c>
      <c r="AD251">
        <v>1</v>
      </c>
    </row>
    <row r="252" spans="1:30">
      <c r="A252">
        <v>139</v>
      </c>
      <c r="B252" t="s">
        <v>433</v>
      </c>
      <c r="C252" s="3">
        <v>15</v>
      </c>
      <c r="D252" t="s">
        <v>434</v>
      </c>
      <c r="E252" t="s">
        <v>435</v>
      </c>
      <c r="L252" t="s">
        <v>826</v>
      </c>
      <c r="N252">
        <v>12</v>
      </c>
      <c r="O252" t="s">
        <v>42</v>
      </c>
      <c r="P252" t="s">
        <v>282</v>
      </c>
      <c r="Q252" t="s">
        <v>827</v>
      </c>
      <c r="R252">
        <v>4</v>
      </c>
      <c r="W252" t="s">
        <v>541</v>
      </c>
      <c r="X252">
        <v>3</v>
      </c>
      <c r="AC252" t="s">
        <v>542</v>
      </c>
      <c r="AD252">
        <v>5</v>
      </c>
    </row>
    <row r="253" spans="1:30">
      <c r="A253">
        <v>140</v>
      </c>
      <c r="B253" t="s">
        <v>433</v>
      </c>
      <c r="C253" s="3">
        <v>15</v>
      </c>
      <c r="D253" t="s">
        <v>434</v>
      </c>
      <c r="E253" t="s">
        <v>435</v>
      </c>
      <c r="L253" t="s">
        <v>828</v>
      </c>
      <c r="N253">
        <v>7</v>
      </c>
      <c r="O253" t="s">
        <v>446</v>
      </c>
      <c r="P253" t="s">
        <v>829</v>
      </c>
      <c r="Q253" t="s">
        <v>830</v>
      </c>
      <c r="R253">
        <v>2</v>
      </c>
      <c r="W253" t="s">
        <v>546</v>
      </c>
      <c r="X253">
        <v>3</v>
      </c>
      <c r="AC253" t="s">
        <v>831</v>
      </c>
      <c r="AD253">
        <v>2</v>
      </c>
    </row>
    <row r="254" spans="1:30">
      <c r="A254">
        <v>2247</v>
      </c>
      <c r="B254" t="s">
        <v>22</v>
      </c>
      <c r="C254" s="3">
        <v>13</v>
      </c>
      <c r="D254" t="s">
        <v>23</v>
      </c>
      <c r="E254" t="s">
        <v>24</v>
      </c>
      <c r="L254" t="s">
        <v>387</v>
      </c>
      <c r="N254">
        <v>14</v>
      </c>
      <c r="O254" t="s">
        <v>42</v>
      </c>
      <c r="P254" t="s">
        <v>110</v>
      </c>
      <c r="Q254" t="s">
        <v>639</v>
      </c>
      <c r="R254">
        <v>5</v>
      </c>
      <c r="W254" t="s">
        <v>112</v>
      </c>
      <c r="X254">
        <v>4</v>
      </c>
      <c r="AC254" t="s">
        <v>640</v>
      </c>
      <c r="AD254">
        <v>5</v>
      </c>
    </row>
    <row r="255" spans="1:30">
      <c r="A255">
        <v>2230</v>
      </c>
      <c r="B255" t="s">
        <v>22</v>
      </c>
      <c r="C255" s="3">
        <v>13</v>
      </c>
      <c r="D255" t="s">
        <v>23</v>
      </c>
      <c r="E255" t="s">
        <v>24</v>
      </c>
      <c r="L255" t="s">
        <v>832</v>
      </c>
      <c r="N255">
        <v>13</v>
      </c>
      <c r="O255" t="s">
        <v>26</v>
      </c>
      <c r="P255" t="s">
        <v>833</v>
      </c>
      <c r="Q255" t="s">
        <v>834</v>
      </c>
      <c r="R255">
        <v>3</v>
      </c>
      <c r="W255" t="s">
        <v>835</v>
      </c>
      <c r="X255">
        <v>5</v>
      </c>
      <c r="AC255" t="s">
        <v>836</v>
      </c>
      <c r="AD255">
        <v>5</v>
      </c>
    </row>
    <row r="256" spans="1:30">
      <c r="A256">
        <v>2231</v>
      </c>
      <c r="B256" t="s">
        <v>22</v>
      </c>
      <c r="C256" s="3">
        <v>13</v>
      </c>
      <c r="D256" t="s">
        <v>23</v>
      </c>
      <c r="E256" t="s">
        <v>24</v>
      </c>
      <c r="L256" t="s">
        <v>837</v>
      </c>
      <c r="N256">
        <v>13</v>
      </c>
      <c r="O256" t="s">
        <v>26</v>
      </c>
      <c r="P256" t="s">
        <v>144</v>
      </c>
      <c r="Q256" t="s">
        <v>838</v>
      </c>
      <c r="R256">
        <v>4</v>
      </c>
      <c r="W256" t="s">
        <v>839</v>
      </c>
      <c r="X256">
        <v>3</v>
      </c>
      <c r="AC256" t="s">
        <v>840</v>
      </c>
      <c r="AD256">
        <v>5</v>
      </c>
    </row>
    <row r="257" spans="1:30">
      <c r="A257">
        <v>2248</v>
      </c>
      <c r="B257" t="s">
        <v>22</v>
      </c>
      <c r="C257" s="3">
        <v>13</v>
      </c>
      <c r="D257" t="s">
        <v>23</v>
      </c>
      <c r="E257" t="s">
        <v>24</v>
      </c>
      <c r="L257" t="s">
        <v>389</v>
      </c>
      <c r="N257">
        <v>14</v>
      </c>
      <c r="O257" t="s">
        <v>42</v>
      </c>
      <c r="P257" t="s">
        <v>157</v>
      </c>
      <c r="Q257" t="s">
        <v>390</v>
      </c>
      <c r="R257">
        <v>4</v>
      </c>
      <c r="W257" t="s">
        <v>641</v>
      </c>
      <c r="X257">
        <v>5</v>
      </c>
      <c r="AC257" t="s">
        <v>118</v>
      </c>
      <c r="AD257">
        <v>2</v>
      </c>
    </row>
    <row r="258" spans="1:30">
      <c r="A258">
        <v>2219</v>
      </c>
      <c r="B258" t="s">
        <v>22</v>
      </c>
      <c r="C258" s="3">
        <v>13</v>
      </c>
      <c r="D258" t="s">
        <v>23</v>
      </c>
      <c r="E258" t="s">
        <v>24</v>
      </c>
      <c r="L258" t="s">
        <v>841</v>
      </c>
      <c r="N258">
        <v>13</v>
      </c>
      <c r="O258" t="s">
        <v>26</v>
      </c>
      <c r="P258" t="s">
        <v>27</v>
      </c>
      <c r="Q258" t="s">
        <v>842</v>
      </c>
      <c r="R258">
        <v>3</v>
      </c>
      <c r="W258" t="s">
        <v>843</v>
      </c>
      <c r="X258">
        <v>5</v>
      </c>
      <c r="AC258" t="s">
        <v>844</v>
      </c>
      <c r="AD258">
        <v>3</v>
      </c>
    </row>
    <row r="259" spans="1:30">
      <c r="A259">
        <v>2220</v>
      </c>
      <c r="B259" t="s">
        <v>22</v>
      </c>
      <c r="C259" s="3">
        <v>13</v>
      </c>
      <c r="D259" t="s">
        <v>23</v>
      </c>
      <c r="E259" t="s">
        <v>24</v>
      </c>
      <c r="L259" t="s">
        <v>845</v>
      </c>
      <c r="N259">
        <v>14</v>
      </c>
      <c r="O259" t="s">
        <v>100</v>
      </c>
      <c r="P259" t="s">
        <v>472</v>
      </c>
      <c r="Q259" t="s">
        <v>846</v>
      </c>
      <c r="R259">
        <v>4</v>
      </c>
      <c r="W259" t="s">
        <v>847</v>
      </c>
      <c r="X259">
        <v>5</v>
      </c>
      <c r="AC259" t="s">
        <v>848</v>
      </c>
      <c r="AD259">
        <v>5</v>
      </c>
    </row>
    <row r="261" spans="20:21">
      <c r="T261">
        <v>0.73333</v>
      </c>
      <c r="U261">
        <v>0.54172</v>
      </c>
    </row>
    <row r="262" spans="20:20">
      <c r="T262" t="s">
        <v>849</v>
      </c>
    </row>
    <row r="263" spans="20:21">
      <c r="T263" t="s">
        <v>850</v>
      </c>
      <c r="U263" t="s">
        <v>851</v>
      </c>
    </row>
    <row r="264" spans="18:21">
      <c r="R264">
        <v>34</v>
      </c>
      <c r="S264" t="s">
        <v>850</v>
      </c>
      <c r="T264">
        <v>23</v>
      </c>
      <c r="U264">
        <v>6</v>
      </c>
    </row>
    <row r="265" spans="17:21">
      <c r="Q265">
        <v>17</v>
      </c>
      <c r="R265">
        <v>77</v>
      </c>
      <c r="S265" t="s">
        <v>851</v>
      </c>
      <c r="T265">
        <v>6</v>
      </c>
      <c r="U265">
        <v>10</v>
      </c>
    </row>
    <row r="266" spans="17:18">
      <c r="Q266">
        <v>38</v>
      </c>
      <c r="R266">
        <v>98</v>
      </c>
    </row>
    <row r="267" spans="17:18">
      <c r="Q267">
        <v>30</v>
      </c>
      <c r="R267">
        <v>42</v>
      </c>
    </row>
    <row r="268" spans="18:18">
      <c r="R268">
        <v>6</v>
      </c>
    </row>
    <row r="270" spans="26:27">
      <c r="Z270">
        <v>0.8367</v>
      </c>
      <c r="AA270">
        <v>0.77759</v>
      </c>
    </row>
    <row r="274" spans="27:28">
      <c r="AA274">
        <v>39</v>
      </c>
      <c r="AB274">
        <v>7</v>
      </c>
    </row>
    <row r="275" spans="27:28">
      <c r="AA275">
        <v>1</v>
      </c>
      <c r="AB275">
        <v>2</v>
      </c>
    </row>
    <row r="276" spans="27:27">
      <c r="AA276">
        <v>0.8367</v>
      </c>
    </row>
    <row r="280" spans="32:33">
      <c r="AF280">
        <v>0.7547</v>
      </c>
      <c r="AG280">
        <v>0.5112</v>
      </c>
    </row>
    <row r="281" spans="33:34">
      <c r="AG281">
        <v>24</v>
      </c>
      <c r="AH281">
        <v>6</v>
      </c>
    </row>
    <row r="282" spans="33:34">
      <c r="AG282">
        <v>7</v>
      </c>
      <c r="AH282">
        <v>16</v>
      </c>
    </row>
  </sheetData>
  <autoFilter ref="A2:AH282">
    <extLst/>
  </autoFilter>
  <mergeCells count="22"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  <mergeCell ref="L1:L2"/>
    <mergeCell ref="M1:M2"/>
    <mergeCell ref="N1:N2"/>
    <mergeCell ref="O1:O2"/>
    <mergeCell ref="P1:P2"/>
    <mergeCell ref="Q1:Q2"/>
    <mergeCell ref="R1:R2"/>
    <mergeCell ref="W1:W2"/>
    <mergeCell ref="X1:X2"/>
    <mergeCell ref="AC1:AC2"/>
    <mergeCell ref="AD1:AD2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zxxc</dc:creator>
  <cp:lastModifiedBy>诩瑕</cp:lastModifiedBy>
  <dcterms:created xsi:type="dcterms:W3CDTF">2023-05-10T12:03:00Z</dcterms:created>
  <dcterms:modified xsi:type="dcterms:W3CDTF">2024-03-23T15:38:45Z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6A4653C3986A4E6F8F6AB88A39287CCB_12</vt:lpwstr>
  </property>
  <property fmtid="{D5CDD505-2E9C-101B-9397-08002B2CF9AE}" pid="3" name="KSOProductBuildVer">
    <vt:lpwstr>2052-12.1.0.16388</vt:lpwstr>
  </property>
  <property fmtid="{D5CDD505-2E9C-101B-9397-08002B2CF9AE}" pid="4" name="KSOReadingLayout">
    <vt:bool>false</vt:bool>
  </property>
</Properties>
</file>